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2020 IRP\Appendices\"/>
    </mc:Choice>
  </mc:AlternateContent>
  <xr:revisionPtr revIDLastSave="0" documentId="8_{047F0FDB-D8A9-4975-B8F5-C6C5C5DC64B9}" xr6:coauthVersionLast="45" xr6:coauthVersionMax="45" xr10:uidLastSave="{00000000-0000-0000-0000-000000000000}"/>
  <bookViews>
    <workbookView xWindow="1200" yWindow="-108" windowWidth="21948" windowHeight="13176" tabRatio="937" xr2:uid="{8835FCA4-7194-4FB3-BC41-96EF16658A4F}"/>
  </bookViews>
  <sheets>
    <sheet name="Release Notes" sheetId="36" r:id="rId1"/>
    <sheet name="Relative Rate Impact " sheetId="1" r:id="rId2"/>
  </sheets>
  <definedNames>
    <definedName name="_xlnm.Print_Area" localSheetId="0">'Release Notes'!$A$1:$Q$42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5" i="1" l="1"/>
  <c r="Z115" i="1"/>
  <c r="Y115" i="1"/>
  <c r="X115" i="1"/>
  <c r="W115" i="1"/>
  <c r="V115" i="1"/>
  <c r="U115" i="1"/>
  <c r="T115" i="1"/>
  <c r="S115" i="1"/>
  <c r="R115" i="1"/>
  <c r="Q115" i="1"/>
  <c r="P115" i="1"/>
  <c r="O115" i="1"/>
  <c r="N115" i="1"/>
  <c r="M115" i="1"/>
  <c r="L115" i="1"/>
  <c r="K115" i="1"/>
  <c r="J115" i="1"/>
  <c r="I115" i="1"/>
  <c r="H115" i="1"/>
  <c r="G115" i="1"/>
  <c r="F115" i="1"/>
  <c r="E115" i="1"/>
  <c r="D115" i="1"/>
  <c r="C115" i="1"/>
  <c r="B115" i="1"/>
  <c r="AA94" i="1"/>
  <c r="Z94" i="1"/>
  <c r="Y94" i="1"/>
  <c r="X94" i="1"/>
  <c r="W94" i="1"/>
  <c r="V94" i="1"/>
  <c r="U94" i="1"/>
  <c r="T94" i="1"/>
  <c r="S94" i="1"/>
  <c r="R94" i="1"/>
  <c r="Q94" i="1"/>
  <c r="P94" i="1"/>
  <c r="O94" i="1"/>
  <c r="N94" i="1"/>
  <c r="M94" i="1"/>
  <c r="L94" i="1"/>
  <c r="K94" i="1"/>
  <c r="J94" i="1"/>
  <c r="I94" i="1"/>
  <c r="H94" i="1"/>
  <c r="G94" i="1"/>
  <c r="F94" i="1"/>
  <c r="E94" i="1"/>
  <c r="D94" i="1"/>
  <c r="C94" i="1"/>
  <c r="B94" i="1"/>
  <c r="AA73" i="1"/>
  <c r="Z73" i="1"/>
  <c r="Y73" i="1"/>
  <c r="X73" i="1"/>
  <c r="W73" i="1"/>
  <c r="V73" i="1"/>
  <c r="U73" i="1"/>
  <c r="T73" i="1"/>
  <c r="S73" i="1"/>
  <c r="R73" i="1"/>
  <c r="Q73" i="1"/>
  <c r="P73" i="1"/>
  <c r="O73" i="1"/>
  <c r="N73" i="1"/>
  <c r="M73" i="1"/>
  <c r="L73" i="1"/>
  <c r="K73" i="1"/>
  <c r="J73" i="1"/>
  <c r="I73" i="1"/>
  <c r="H73" i="1"/>
  <c r="G73" i="1"/>
  <c r="F73" i="1"/>
  <c r="E73" i="1"/>
  <c r="D73" i="1"/>
  <c r="C73" i="1"/>
  <c r="B73" i="1"/>
  <c r="AA10" i="1"/>
  <c r="Z10" i="1"/>
  <c r="Y10" i="1"/>
  <c r="X10" i="1"/>
  <c r="W10" i="1"/>
  <c r="V10" i="1"/>
  <c r="U10" i="1"/>
  <c r="T10" i="1"/>
  <c r="S10" i="1"/>
  <c r="R10" i="1"/>
  <c r="Q10" i="1"/>
  <c r="P10" i="1"/>
  <c r="O10" i="1"/>
  <c r="N10" i="1"/>
  <c r="M10" i="1"/>
  <c r="L10" i="1"/>
  <c r="K10" i="1"/>
  <c r="J10" i="1"/>
  <c r="I10" i="1"/>
  <c r="H10" i="1"/>
  <c r="G10" i="1"/>
  <c r="F10" i="1"/>
  <c r="E10" i="1"/>
  <c r="D10" i="1"/>
  <c r="C10" i="1"/>
  <c r="B10" i="1"/>
  <c r="AA31" i="1"/>
  <c r="Z31" i="1"/>
  <c r="Y31" i="1"/>
  <c r="X31" i="1"/>
  <c r="W31" i="1"/>
  <c r="V31" i="1"/>
  <c r="U31" i="1"/>
  <c r="T31" i="1"/>
  <c r="S31" i="1"/>
  <c r="R31" i="1"/>
  <c r="Q31" i="1"/>
  <c r="P31" i="1"/>
  <c r="O31" i="1"/>
  <c r="N31" i="1"/>
  <c r="M31" i="1"/>
  <c r="L31" i="1"/>
  <c r="K31" i="1"/>
  <c r="J31" i="1"/>
  <c r="I31" i="1"/>
  <c r="H31" i="1"/>
  <c r="G31" i="1"/>
  <c r="F31" i="1"/>
  <c r="E31" i="1"/>
  <c r="D31" i="1"/>
  <c r="C31" i="1"/>
  <c r="B31" i="1"/>
  <c r="B52" i="1"/>
  <c r="D52" i="1"/>
  <c r="E52" i="1"/>
  <c r="F52" i="1"/>
  <c r="G52" i="1"/>
  <c r="H52" i="1"/>
  <c r="I52" i="1"/>
  <c r="J52" i="1"/>
  <c r="K52" i="1"/>
  <c r="L52" i="1"/>
  <c r="M52" i="1"/>
  <c r="N52" i="1"/>
  <c r="O52" i="1"/>
  <c r="P52" i="1"/>
  <c r="Q52" i="1"/>
  <c r="R52" i="1"/>
  <c r="S52" i="1"/>
  <c r="T52" i="1"/>
  <c r="U52" i="1"/>
  <c r="V52" i="1"/>
  <c r="W52" i="1"/>
  <c r="X52" i="1"/>
  <c r="Y52" i="1"/>
  <c r="Z52" i="1"/>
  <c r="AA52" i="1"/>
  <c r="C52" i="1"/>
  <c r="AA123" i="1"/>
  <c r="Z123" i="1"/>
  <c r="Y123" i="1"/>
  <c r="X123" i="1"/>
  <c r="W123" i="1"/>
  <c r="V123" i="1"/>
  <c r="U123" i="1"/>
  <c r="T123" i="1"/>
  <c r="S123" i="1"/>
  <c r="R123" i="1"/>
  <c r="Q123" i="1"/>
  <c r="P123" i="1"/>
  <c r="O123" i="1"/>
  <c r="N123" i="1"/>
  <c r="M123" i="1"/>
  <c r="L123" i="1"/>
  <c r="K123" i="1"/>
  <c r="J123" i="1"/>
  <c r="I123" i="1"/>
  <c r="H123" i="1"/>
  <c r="G123" i="1"/>
  <c r="F123" i="1"/>
  <c r="E123" i="1"/>
  <c r="D123" i="1"/>
  <c r="C123" i="1"/>
  <c r="B123" i="1"/>
  <c r="AA102" i="1"/>
  <c r="Z102" i="1"/>
  <c r="Y102" i="1"/>
  <c r="X102" i="1"/>
  <c r="W102" i="1"/>
  <c r="V102" i="1"/>
  <c r="U102" i="1"/>
  <c r="T102" i="1"/>
  <c r="S102" i="1"/>
  <c r="R102" i="1"/>
  <c r="Q102" i="1"/>
  <c r="P102" i="1"/>
  <c r="O102" i="1"/>
  <c r="N102" i="1"/>
  <c r="M102" i="1"/>
  <c r="L102" i="1"/>
  <c r="K102" i="1"/>
  <c r="J102" i="1"/>
  <c r="I102" i="1"/>
  <c r="H102" i="1"/>
  <c r="G102" i="1"/>
  <c r="F102" i="1"/>
  <c r="E102" i="1"/>
  <c r="D102" i="1"/>
  <c r="C102" i="1"/>
  <c r="B102" i="1"/>
  <c r="AA81" i="1"/>
  <c r="Z81" i="1"/>
  <c r="Y81" i="1"/>
  <c r="X81" i="1"/>
  <c r="W81" i="1"/>
  <c r="V81" i="1"/>
  <c r="U81" i="1"/>
  <c r="T81" i="1"/>
  <c r="S81" i="1"/>
  <c r="R81" i="1"/>
  <c r="Q81" i="1"/>
  <c r="P81" i="1"/>
  <c r="O81" i="1"/>
  <c r="N81" i="1"/>
  <c r="M81" i="1"/>
  <c r="L81" i="1"/>
  <c r="K81" i="1"/>
  <c r="J81" i="1"/>
  <c r="I81" i="1"/>
  <c r="H81" i="1"/>
  <c r="G81" i="1"/>
  <c r="F81" i="1"/>
  <c r="E81" i="1"/>
  <c r="D81" i="1"/>
  <c r="C81" i="1"/>
  <c r="B81" i="1"/>
  <c r="AA60" i="1"/>
  <c r="Z60" i="1"/>
  <c r="Y60" i="1"/>
  <c r="X60" i="1"/>
  <c r="W60" i="1"/>
  <c r="V60" i="1"/>
  <c r="U60" i="1"/>
  <c r="T60" i="1"/>
  <c r="S60" i="1"/>
  <c r="R60" i="1"/>
  <c r="Q60" i="1"/>
  <c r="P60" i="1"/>
  <c r="O60" i="1"/>
  <c r="N60" i="1"/>
  <c r="M60" i="1"/>
  <c r="L60" i="1"/>
  <c r="K60" i="1"/>
  <c r="J60" i="1"/>
  <c r="I60" i="1"/>
  <c r="H60" i="1"/>
  <c r="G60" i="1"/>
  <c r="F60" i="1"/>
  <c r="E60" i="1"/>
  <c r="D60" i="1"/>
  <c r="C60" i="1"/>
  <c r="B60" i="1"/>
  <c r="AA39" i="1"/>
  <c r="Z39" i="1"/>
  <c r="Y39" i="1"/>
  <c r="X39" i="1"/>
  <c r="W39" i="1"/>
  <c r="V39" i="1"/>
  <c r="U39" i="1"/>
  <c r="T39" i="1"/>
  <c r="S39" i="1"/>
  <c r="R39" i="1"/>
  <c r="Q39" i="1"/>
  <c r="P39" i="1"/>
  <c r="O39" i="1"/>
  <c r="N39" i="1"/>
  <c r="M39" i="1"/>
  <c r="L39" i="1"/>
  <c r="K39" i="1"/>
  <c r="J39" i="1"/>
  <c r="I39" i="1"/>
  <c r="H39" i="1"/>
  <c r="G39" i="1"/>
  <c r="F39" i="1"/>
  <c r="E39" i="1"/>
  <c r="D39" i="1"/>
  <c r="C39" i="1"/>
  <c r="B39" i="1"/>
  <c r="C18" i="1"/>
  <c r="D18" i="1"/>
  <c r="E18" i="1"/>
  <c r="F18" i="1"/>
  <c r="G18" i="1"/>
  <c r="H18" i="1"/>
  <c r="I18" i="1"/>
  <c r="J18" i="1"/>
  <c r="K18" i="1"/>
  <c r="L18" i="1"/>
  <c r="M18" i="1"/>
  <c r="N18" i="1"/>
  <c r="O18" i="1"/>
  <c r="P18" i="1"/>
  <c r="Q18" i="1"/>
  <c r="R18" i="1"/>
  <c r="S18" i="1"/>
  <c r="T18" i="1"/>
  <c r="U18" i="1"/>
  <c r="V18" i="1"/>
  <c r="W18" i="1"/>
  <c r="X18" i="1"/>
  <c r="Y18" i="1"/>
  <c r="Z18" i="1"/>
  <c r="AA18" i="1"/>
  <c r="B18" i="1"/>
  <c r="B5" i="1" l="1"/>
  <c r="B58" i="1" l="1"/>
  <c r="B37" i="1"/>
  <c r="AA122" i="1" l="1"/>
  <c r="Z122" i="1"/>
  <c r="Y122" i="1"/>
  <c r="X122" i="1"/>
  <c r="W122" i="1"/>
  <c r="V122" i="1"/>
  <c r="U122" i="1"/>
  <c r="T122" i="1"/>
  <c r="S122" i="1"/>
  <c r="R122" i="1"/>
  <c r="Q122" i="1"/>
  <c r="P122" i="1"/>
  <c r="O122" i="1"/>
  <c r="N122" i="1"/>
  <c r="M122" i="1"/>
  <c r="L122" i="1"/>
  <c r="K122" i="1"/>
  <c r="J122" i="1"/>
  <c r="I122" i="1"/>
  <c r="H122" i="1"/>
  <c r="G122" i="1"/>
  <c r="F122" i="1"/>
  <c r="E122" i="1"/>
  <c r="D122" i="1"/>
  <c r="C122"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AA80" i="1"/>
  <c r="Z80" i="1"/>
  <c r="Y80" i="1"/>
  <c r="X80" i="1"/>
  <c r="W80" i="1"/>
  <c r="V80" i="1"/>
  <c r="U80" i="1"/>
  <c r="T80" i="1"/>
  <c r="S80" i="1"/>
  <c r="R80" i="1"/>
  <c r="Q80" i="1"/>
  <c r="P80" i="1"/>
  <c r="O80" i="1"/>
  <c r="N80" i="1"/>
  <c r="M80" i="1"/>
  <c r="L80" i="1"/>
  <c r="K80" i="1"/>
  <c r="J80" i="1"/>
  <c r="I80" i="1"/>
  <c r="H80" i="1"/>
  <c r="G80" i="1"/>
  <c r="F80" i="1"/>
  <c r="E80" i="1"/>
  <c r="D80" i="1"/>
  <c r="C80" i="1"/>
  <c r="AA59" i="1"/>
  <c r="Z59" i="1"/>
  <c r="Y59" i="1"/>
  <c r="X59" i="1"/>
  <c r="W59" i="1"/>
  <c r="V59" i="1"/>
  <c r="U59" i="1"/>
  <c r="T59" i="1"/>
  <c r="S59" i="1"/>
  <c r="R59" i="1"/>
  <c r="Q59" i="1"/>
  <c r="P59" i="1"/>
  <c r="O59" i="1"/>
  <c r="N59" i="1"/>
  <c r="M59" i="1"/>
  <c r="L59" i="1"/>
  <c r="K59" i="1"/>
  <c r="J59" i="1"/>
  <c r="I59" i="1"/>
  <c r="H59" i="1"/>
  <c r="G59" i="1"/>
  <c r="F59" i="1"/>
  <c r="E59" i="1"/>
  <c r="D59" i="1"/>
  <c r="C59" i="1"/>
  <c r="AA38" i="1"/>
  <c r="Z38" i="1"/>
  <c r="Y38" i="1"/>
  <c r="X38" i="1"/>
  <c r="W38" i="1"/>
  <c r="V38" i="1"/>
  <c r="U38" i="1"/>
  <c r="T38" i="1"/>
  <c r="S38" i="1"/>
  <c r="R38" i="1"/>
  <c r="Q38" i="1"/>
  <c r="P38" i="1"/>
  <c r="O38" i="1"/>
  <c r="N38" i="1"/>
  <c r="M38" i="1"/>
  <c r="L38" i="1"/>
  <c r="K38" i="1"/>
  <c r="J38" i="1"/>
  <c r="I38" i="1"/>
  <c r="H38" i="1"/>
  <c r="G38" i="1"/>
  <c r="F38" i="1"/>
  <c r="E38" i="1"/>
  <c r="D38" i="1"/>
  <c r="C38" i="1"/>
  <c r="AA17" i="1"/>
  <c r="Z17" i="1"/>
  <c r="Y17" i="1"/>
  <c r="X17" i="1"/>
  <c r="W17" i="1"/>
  <c r="V17" i="1"/>
  <c r="U17" i="1"/>
  <c r="T17" i="1"/>
  <c r="S17" i="1"/>
  <c r="R17" i="1"/>
  <c r="Q17" i="1"/>
  <c r="P17" i="1"/>
  <c r="O17" i="1"/>
  <c r="N17" i="1"/>
  <c r="M17" i="1"/>
  <c r="L17" i="1"/>
  <c r="K17" i="1"/>
  <c r="J17" i="1"/>
  <c r="I17" i="1"/>
  <c r="H17" i="1"/>
  <c r="G17" i="1"/>
  <c r="F17" i="1"/>
  <c r="E17" i="1"/>
  <c r="D17" i="1"/>
  <c r="C17" i="1"/>
  <c r="B17" i="1"/>
  <c r="C74" i="1" l="1"/>
  <c r="C32" i="1"/>
  <c r="C6" i="1"/>
  <c r="C11" i="1"/>
  <c r="B32" i="1"/>
  <c r="B53" i="1"/>
  <c r="C53" i="1" s="1"/>
  <c r="B74" i="1"/>
  <c r="B95" i="1"/>
  <c r="C95" i="1" s="1"/>
  <c r="B116" i="1"/>
  <c r="C116" i="1" s="1"/>
  <c r="AB125" i="1" l="1"/>
  <c r="C117" i="1" l="1"/>
  <c r="D116" i="1"/>
  <c r="E116" i="1" s="1"/>
  <c r="F116" i="1" s="1"/>
  <c r="D109" i="1"/>
  <c r="E109" i="1" s="1"/>
  <c r="F109" i="1" s="1"/>
  <c r="G109" i="1" s="1"/>
  <c r="H109" i="1" s="1"/>
  <c r="I109" i="1" s="1"/>
  <c r="J109" i="1" s="1"/>
  <c r="K109" i="1" s="1"/>
  <c r="L109" i="1" s="1"/>
  <c r="M109" i="1" s="1"/>
  <c r="N109" i="1" s="1"/>
  <c r="O109" i="1" s="1"/>
  <c r="P109" i="1" s="1"/>
  <c r="Q109" i="1" s="1"/>
  <c r="R109" i="1" s="1"/>
  <c r="S109" i="1" s="1"/>
  <c r="T109" i="1" s="1"/>
  <c r="U109" i="1" s="1"/>
  <c r="V109" i="1" s="1"/>
  <c r="W109" i="1" s="1"/>
  <c r="X109" i="1" s="1"/>
  <c r="Y109" i="1" s="1"/>
  <c r="Z109" i="1" s="1"/>
  <c r="AA109" i="1" s="1"/>
  <c r="D117" i="1" l="1"/>
  <c r="F117" i="1"/>
  <c r="G116" i="1"/>
  <c r="H116" i="1" s="1"/>
  <c r="I116" i="1" s="1"/>
  <c r="E117" i="1"/>
  <c r="H117" i="1"/>
  <c r="G117" i="1" l="1"/>
  <c r="J116" i="1"/>
  <c r="I117" i="1"/>
  <c r="J117" i="1" l="1"/>
  <c r="K116" i="1"/>
  <c r="L116" i="1" l="1"/>
  <c r="K117" i="1"/>
  <c r="M116" i="1" l="1"/>
  <c r="L117" i="1"/>
  <c r="N116" i="1" l="1"/>
  <c r="M117" i="1"/>
  <c r="N117" i="1" l="1"/>
  <c r="O116" i="1"/>
  <c r="P116" i="1" l="1"/>
  <c r="O117" i="1"/>
  <c r="Q116" i="1" l="1"/>
  <c r="P117" i="1"/>
  <c r="Q117" i="1" l="1"/>
  <c r="R116" i="1"/>
  <c r="R117" i="1" l="1"/>
  <c r="S116" i="1"/>
  <c r="T116" i="1" l="1"/>
  <c r="S117" i="1"/>
  <c r="U116" i="1" l="1"/>
  <c r="T117" i="1"/>
  <c r="V116" i="1" l="1"/>
  <c r="U117" i="1"/>
  <c r="V117" i="1" l="1"/>
  <c r="W116" i="1"/>
  <c r="X116" i="1" l="1"/>
  <c r="W117" i="1"/>
  <c r="Y116" i="1" l="1"/>
  <c r="X117" i="1"/>
  <c r="Y117" i="1" l="1"/>
  <c r="Z116" i="1"/>
  <c r="AA116" i="1" l="1"/>
  <c r="AA117" i="1" s="1"/>
  <c r="Z117" i="1"/>
  <c r="B100" i="1" l="1"/>
  <c r="B101" i="1" s="1"/>
  <c r="B89" i="1"/>
  <c r="B79" i="1"/>
  <c r="B80" i="1" s="1"/>
  <c r="B68" i="1"/>
  <c r="B59" i="1"/>
  <c r="B47" i="1"/>
  <c r="B26" i="1"/>
  <c r="B110" i="1" s="1"/>
  <c r="B27" i="1"/>
  <c r="B48" i="1" s="1"/>
  <c r="B12" i="1"/>
  <c r="B7" i="1"/>
  <c r="B38" i="1" l="1"/>
  <c r="B121" i="1"/>
  <c r="B75" i="1"/>
  <c r="B14" i="1"/>
  <c r="B20" i="1" s="1"/>
  <c r="B33" i="1"/>
  <c r="B96" i="1"/>
  <c r="B54" i="1"/>
  <c r="B49" i="1"/>
  <c r="B69" i="1"/>
  <c r="B28" i="1"/>
  <c r="B122" i="1" l="1"/>
  <c r="B117" i="1"/>
  <c r="B35" i="1"/>
  <c r="B41" i="1" s="1"/>
  <c r="B56" i="1"/>
  <c r="B62" i="1" s="1"/>
  <c r="B70" i="1"/>
  <c r="B77" i="1" s="1"/>
  <c r="B83" i="1" s="1"/>
  <c r="B90" i="1"/>
  <c r="B91" i="1" l="1"/>
  <c r="B98" i="1" s="1"/>
  <c r="B104" i="1" s="1"/>
  <c r="B111" i="1"/>
  <c r="B112" i="1" s="1"/>
  <c r="B119" i="1" s="1"/>
  <c r="B125" i="1" s="1"/>
  <c r="AB104" i="1"/>
  <c r="AB83" i="1"/>
  <c r="AB62" i="1"/>
  <c r="AB41" i="1"/>
  <c r="AB20" i="1"/>
  <c r="C96" i="1"/>
  <c r="D95" i="1"/>
  <c r="E95" i="1" s="1"/>
  <c r="D88" i="1"/>
  <c r="E88" i="1" s="1"/>
  <c r="F88" i="1" s="1"/>
  <c r="G88" i="1" s="1"/>
  <c r="H88" i="1" s="1"/>
  <c r="I88" i="1" s="1"/>
  <c r="J88" i="1" s="1"/>
  <c r="K88" i="1" s="1"/>
  <c r="L88" i="1" s="1"/>
  <c r="M88" i="1" s="1"/>
  <c r="N88" i="1" s="1"/>
  <c r="O88" i="1" s="1"/>
  <c r="P88" i="1" s="1"/>
  <c r="Q88" i="1" s="1"/>
  <c r="R88" i="1" s="1"/>
  <c r="S88" i="1" s="1"/>
  <c r="T88" i="1" s="1"/>
  <c r="U88" i="1" s="1"/>
  <c r="V88" i="1" s="1"/>
  <c r="W88" i="1" s="1"/>
  <c r="X88" i="1" s="1"/>
  <c r="Y88" i="1" s="1"/>
  <c r="Z88" i="1" s="1"/>
  <c r="AA88" i="1" s="1"/>
  <c r="C75" i="1"/>
  <c r="D74" i="1"/>
  <c r="D75" i="1" s="1"/>
  <c r="D67" i="1"/>
  <c r="E67" i="1" s="1"/>
  <c r="F67" i="1" s="1"/>
  <c r="G67" i="1" s="1"/>
  <c r="H67" i="1" s="1"/>
  <c r="I67" i="1" s="1"/>
  <c r="J67" i="1" s="1"/>
  <c r="K67" i="1" s="1"/>
  <c r="L67" i="1" s="1"/>
  <c r="M67" i="1" s="1"/>
  <c r="N67" i="1" s="1"/>
  <c r="O67" i="1" s="1"/>
  <c r="P67" i="1" s="1"/>
  <c r="Q67" i="1" s="1"/>
  <c r="R67" i="1" s="1"/>
  <c r="S67" i="1" s="1"/>
  <c r="T67" i="1" s="1"/>
  <c r="U67" i="1" s="1"/>
  <c r="V67" i="1" s="1"/>
  <c r="W67" i="1" s="1"/>
  <c r="X67" i="1" s="1"/>
  <c r="Y67" i="1" s="1"/>
  <c r="Z67" i="1" s="1"/>
  <c r="AA67" i="1" s="1"/>
  <c r="E74" i="1" l="1"/>
  <c r="F74" i="1" s="1"/>
  <c r="G74" i="1" s="1"/>
  <c r="H74" i="1" s="1"/>
  <c r="I74" i="1" s="1"/>
  <c r="J74" i="1" s="1"/>
  <c r="K74" i="1" s="1"/>
  <c r="D96" i="1"/>
  <c r="F95" i="1"/>
  <c r="G95" i="1" s="1"/>
  <c r="H95" i="1" s="1"/>
  <c r="E96" i="1"/>
  <c r="F96" i="1"/>
  <c r="L74" i="1" l="1"/>
  <c r="K75" i="1"/>
  <c r="H75" i="1"/>
  <c r="E75" i="1"/>
  <c r="G75" i="1"/>
  <c r="F75" i="1"/>
  <c r="I95" i="1"/>
  <c r="H96" i="1"/>
  <c r="G96" i="1"/>
  <c r="I75" i="1"/>
  <c r="L75" i="1"/>
  <c r="M74" i="1"/>
  <c r="J75" i="1"/>
  <c r="J95" i="1" l="1"/>
  <c r="I96" i="1"/>
  <c r="N74" i="1"/>
  <c r="M75" i="1"/>
  <c r="K95" i="1" l="1"/>
  <c r="J96" i="1"/>
  <c r="O74" i="1"/>
  <c r="N75" i="1"/>
  <c r="K96" i="1" l="1"/>
  <c r="L95" i="1"/>
  <c r="P74" i="1"/>
  <c r="O75" i="1"/>
  <c r="M95" i="1" l="1"/>
  <c r="L96" i="1"/>
  <c r="Q74" i="1"/>
  <c r="P75" i="1"/>
  <c r="N95" i="1" l="1"/>
  <c r="M96" i="1"/>
  <c r="R74" i="1"/>
  <c r="Q75" i="1"/>
  <c r="O95" i="1" l="1"/>
  <c r="N96" i="1"/>
  <c r="S74" i="1"/>
  <c r="R75" i="1"/>
  <c r="P95" i="1" l="1"/>
  <c r="O96" i="1"/>
  <c r="T74" i="1"/>
  <c r="S75" i="1"/>
  <c r="P96" i="1" l="1"/>
  <c r="Q95" i="1"/>
  <c r="T75" i="1"/>
  <c r="U74" i="1"/>
  <c r="R95" i="1" l="1"/>
  <c r="Q96" i="1"/>
  <c r="V74" i="1"/>
  <c r="U75" i="1"/>
  <c r="S95" i="1" l="1"/>
  <c r="R96" i="1"/>
  <c r="W74" i="1"/>
  <c r="V75" i="1"/>
  <c r="S96" i="1" l="1"/>
  <c r="T95" i="1"/>
  <c r="X74" i="1"/>
  <c r="W75" i="1"/>
  <c r="U95" i="1" l="1"/>
  <c r="T96" i="1"/>
  <c r="X75" i="1"/>
  <c r="Y74" i="1"/>
  <c r="V95" i="1" l="1"/>
  <c r="U96" i="1"/>
  <c r="Z74" i="1"/>
  <c r="Y75" i="1"/>
  <c r="W95" i="1" l="1"/>
  <c r="V96" i="1"/>
  <c r="AA74" i="1"/>
  <c r="AA75" i="1" s="1"/>
  <c r="Z75" i="1"/>
  <c r="X95" i="1" l="1"/>
  <c r="W96" i="1"/>
  <c r="X96" i="1" l="1"/>
  <c r="Y95" i="1"/>
  <c r="Z95" i="1" l="1"/>
  <c r="Y96" i="1"/>
  <c r="AA95" i="1" l="1"/>
  <c r="AA96" i="1" s="1"/>
  <c r="Z96" i="1"/>
  <c r="C54" i="1" l="1"/>
  <c r="C33" i="1"/>
  <c r="D53" i="1"/>
  <c r="E53" i="1" s="1"/>
  <c r="F53" i="1" s="1"/>
  <c r="G53" i="1" s="1"/>
  <c r="H53" i="1" s="1"/>
  <c r="I53" i="1" s="1"/>
  <c r="J53" i="1" s="1"/>
  <c r="K53" i="1" s="1"/>
  <c r="L53" i="1" s="1"/>
  <c r="M53" i="1" s="1"/>
  <c r="N53" i="1" s="1"/>
  <c r="O53" i="1" s="1"/>
  <c r="P53" i="1" s="1"/>
  <c r="Q53" i="1" s="1"/>
  <c r="R53" i="1" s="1"/>
  <c r="S53" i="1" s="1"/>
  <c r="T53" i="1" s="1"/>
  <c r="U53" i="1" s="1"/>
  <c r="V53" i="1" s="1"/>
  <c r="W53" i="1" s="1"/>
  <c r="X53" i="1" s="1"/>
  <c r="Y53" i="1" s="1"/>
  <c r="Z53" i="1" s="1"/>
  <c r="AA53" i="1" s="1"/>
  <c r="D46" i="1"/>
  <c r="E46" i="1" s="1"/>
  <c r="F46" i="1" s="1"/>
  <c r="G46" i="1" s="1"/>
  <c r="H46" i="1" s="1"/>
  <c r="I46" i="1" s="1"/>
  <c r="J46" i="1" s="1"/>
  <c r="K46" i="1" s="1"/>
  <c r="L46" i="1" s="1"/>
  <c r="M46" i="1" s="1"/>
  <c r="N46" i="1" s="1"/>
  <c r="O46" i="1" s="1"/>
  <c r="P46" i="1" s="1"/>
  <c r="Q46" i="1" s="1"/>
  <c r="R46" i="1" s="1"/>
  <c r="S46" i="1" s="1"/>
  <c r="T46" i="1" s="1"/>
  <c r="U46" i="1" s="1"/>
  <c r="V46" i="1" s="1"/>
  <c r="W46" i="1" s="1"/>
  <c r="X46" i="1" s="1"/>
  <c r="Y46" i="1" s="1"/>
  <c r="Z46" i="1" s="1"/>
  <c r="AA46" i="1" s="1"/>
  <c r="D32" i="1"/>
  <c r="E32" i="1" s="1"/>
  <c r="F32" i="1" s="1"/>
  <c r="G32" i="1" s="1"/>
  <c r="H32" i="1" s="1"/>
  <c r="I32" i="1" s="1"/>
  <c r="J32" i="1" s="1"/>
  <c r="K32" i="1" s="1"/>
  <c r="L32" i="1" s="1"/>
  <c r="M32" i="1" s="1"/>
  <c r="N32" i="1" s="1"/>
  <c r="O32" i="1" s="1"/>
  <c r="P32" i="1" s="1"/>
  <c r="Q32" i="1" s="1"/>
  <c r="R32" i="1" s="1"/>
  <c r="S32" i="1" s="1"/>
  <c r="T32" i="1" s="1"/>
  <c r="U32" i="1" s="1"/>
  <c r="V32" i="1" s="1"/>
  <c r="W32" i="1" s="1"/>
  <c r="X32" i="1" s="1"/>
  <c r="Y32" i="1" s="1"/>
  <c r="Z32" i="1" s="1"/>
  <c r="AA32" i="1" s="1"/>
  <c r="D11" i="1"/>
  <c r="E11" i="1" s="1"/>
  <c r="C27" i="1"/>
  <c r="D27" i="1" s="1"/>
  <c r="E27" i="1" s="1"/>
  <c r="F27" i="1" s="1"/>
  <c r="G27" i="1" s="1"/>
  <c r="H27" i="1" s="1"/>
  <c r="I27" i="1" s="1"/>
  <c r="J27" i="1" s="1"/>
  <c r="K27" i="1" s="1"/>
  <c r="L27" i="1" s="1"/>
  <c r="M27" i="1" s="1"/>
  <c r="N27" i="1" s="1"/>
  <c r="O27" i="1" s="1"/>
  <c r="P27" i="1" s="1"/>
  <c r="Q27" i="1" s="1"/>
  <c r="R27" i="1" s="1"/>
  <c r="S27" i="1" s="1"/>
  <c r="T27" i="1" s="1"/>
  <c r="U27" i="1" s="1"/>
  <c r="V27" i="1" s="1"/>
  <c r="W27" i="1" s="1"/>
  <c r="X27" i="1" s="1"/>
  <c r="Y27" i="1" s="1"/>
  <c r="Z27" i="1" s="1"/>
  <c r="AA27" i="1" s="1"/>
  <c r="D25" i="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D6" i="1"/>
  <c r="E6" i="1" s="1"/>
  <c r="F6" i="1" s="1"/>
  <c r="G6" i="1" s="1"/>
  <c r="H6" i="1" s="1"/>
  <c r="I6" i="1" s="1"/>
  <c r="J6" i="1" s="1"/>
  <c r="K6" i="1" s="1"/>
  <c r="L6" i="1" s="1"/>
  <c r="M6" i="1" s="1"/>
  <c r="N6" i="1" s="1"/>
  <c r="O6" i="1" s="1"/>
  <c r="P6" i="1" s="1"/>
  <c r="Q6" i="1" s="1"/>
  <c r="R6" i="1" s="1"/>
  <c r="S6" i="1" s="1"/>
  <c r="T6" i="1" s="1"/>
  <c r="U6" i="1" s="1"/>
  <c r="V6" i="1" s="1"/>
  <c r="W6" i="1" s="1"/>
  <c r="X6" i="1" s="1"/>
  <c r="Y6" i="1" s="1"/>
  <c r="Z6" i="1" s="1"/>
  <c r="AA6" i="1" s="1"/>
  <c r="C12" i="1"/>
  <c r="C7" i="1"/>
  <c r="D4" i="1"/>
  <c r="E4" i="1" s="1"/>
  <c r="F4" i="1" s="1"/>
  <c r="G4" i="1" s="1"/>
  <c r="H4" i="1" s="1"/>
  <c r="I4" i="1" s="1"/>
  <c r="J4" i="1" s="1"/>
  <c r="K4" i="1" s="1"/>
  <c r="L4" i="1" s="1"/>
  <c r="M4" i="1" s="1"/>
  <c r="N4" i="1" s="1"/>
  <c r="O4" i="1" s="1"/>
  <c r="P4" i="1" s="1"/>
  <c r="Q4" i="1" s="1"/>
  <c r="R4" i="1" s="1"/>
  <c r="S4" i="1" s="1"/>
  <c r="T4" i="1" s="1"/>
  <c r="U4" i="1" s="1"/>
  <c r="V4" i="1" s="1"/>
  <c r="W4" i="1" s="1"/>
  <c r="X4" i="1" s="1"/>
  <c r="Y4" i="1" s="1"/>
  <c r="Z4" i="1" s="1"/>
  <c r="AA4" i="1" s="1"/>
  <c r="C14" i="1" l="1"/>
  <c r="D12" i="1"/>
  <c r="D7" i="1"/>
  <c r="E12" i="1"/>
  <c r="F11" i="1"/>
  <c r="G11" i="1" s="1"/>
  <c r="H11" i="1" s="1"/>
  <c r="E7" i="1"/>
  <c r="C28" i="1"/>
  <c r="C35" i="1" s="1"/>
  <c r="C48" i="1"/>
  <c r="D28" i="1"/>
  <c r="F7" i="1"/>
  <c r="C41" i="1" l="1"/>
  <c r="C42" i="1" s="1"/>
  <c r="D14" i="1"/>
  <c r="D20" i="1" s="1"/>
  <c r="E14" i="1"/>
  <c r="C20" i="1"/>
  <c r="C21" i="1" s="1"/>
  <c r="F12" i="1"/>
  <c r="F14" i="1" s="1"/>
  <c r="G12" i="1"/>
  <c r="C49" i="1"/>
  <c r="C56" i="1" s="1"/>
  <c r="C69" i="1"/>
  <c r="D54" i="1"/>
  <c r="D48" i="1"/>
  <c r="E48" i="1" s="1"/>
  <c r="F48" i="1" s="1"/>
  <c r="G48" i="1" s="1"/>
  <c r="H48" i="1" s="1"/>
  <c r="I48" i="1" s="1"/>
  <c r="J48" i="1" s="1"/>
  <c r="K48" i="1" s="1"/>
  <c r="L48" i="1" s="1"/>
  <c r="M48" i="1" s="1"/>
  <c r="N48" i="1" s="1"/>
  <c r="O48" i="1" s="1"/>
  <c r="P48" i="1" s="1"/>
  <c r="Q48" i="1" s="1"/>
  <c r="R48" i="1" s="1"/>
  <c r="S48" i="1" s="1"/>
  <c r="T48" i="1" s="1"/>
  <c r="U48" i="1" s="1"/>
  <c r="V48" i="1" s="1"/>
  <c r="W48" i="1" s="1"/>
  <c r="X48" i="1" s="1"/>
  <c r="Y48" i="1" s="1"/>
  <c r="Z48" i="1" s="1"/>
  <c r="AA48" i="1" s="1"/>
  <c r="D33" i="1"/>
  <c r="D35" i="1" s="1"/>
  <c r="I11" i="1"/>
  <c r="H12" i="1"/>
  <c r="E28" i="1"/>
  <c r="G7" i="1"/>
  <c r="C62" i="1" l="1"/>
  <c r="C63" i="1" s="1"/>
  <c r="D41" i="1"/>
  <c r="D42" i="1" s="1"/>
  <c r="G14" i="1"/>
  <c r="G20" i="1" s="1"/>
  <c r="E20" i="1"/>
  <c r="E21" i="1" s="1"/>
  <c r="F20" i="1"/>
  <c r="F21" i="1" s="1"/>
  <c r="D21" i="1"/>
  <c r="E49" i="1"/>
  <c r="D69" i="1"/>
  <c r="C90" i="1"/>
  <c r="C111" i="1" s="1"/>
  <c r="C70" i="1"/>
  <c r="C77" i="1" s="1"/>
  <c r="D49" i="1"/>
  <c r="D56" i="1" s="1"/>
  <c r="E54" i="1"/>
  <c r="E33" i="1"/>
  <c r="E35" i="1" s="1"/>
  <c r="F49" i="1"/>
  <c r="J11" i="1"/>
  <c r="I12" i="1"/>
  <c r="F28" i="1"/>
  <c r="H7" i="1"/>
  <c r="H14" i="1" s="1"/>
  <c r="C83" i="1" l="1"/>
  <c r="C84" i="1" s="1"/>
  <c r="D62" i="1"/>
  <c r="D63" i="1" s="1"/>
  <c r="E41" i="1"/>
  <c r="E42" i="1" s="1"/>
  <c r="E56" i="1"/>
  <c r="G21" i="1"/>
  <c r="H20" i="1"/>
  <c r="H21" i="1" s="1"/>
  <c r="C112" i="1"/>
  <c r="C119" i="1" s="1"/>
  <c r="D111" i="1"/>
  <c r="C91" i="1"/>
  <c r="C98" i="1" s="1"/>
  <c r="D90" i="1"/>
  <c r="E69" i="1"/>
  <c r="D70" i="1"/>
  <c r="D77" i="1" s="1"/>
  <c r="F54" i="1"/>
  <c r="F56" i="1" s="1"/>
  <c r="F33" i="1"/>
  <c r="F35" i="1" s="1"/>
  <c r="G49" i="1"/>
  <c r="K11" i="1"/>
  <c r="J12" i="1"/>
  <c r="G28" i="1"/>
  <c r="I7" i="1"/>
  <c r="I14" i="1" s="1"/>
  <c r="C125" i="1" l="1"/>
  <c r="C126" i="1" s="1"/>
  <c r="C104" i="1"/>
  <c r="C105" i="1" s="1"/>
  <c r="D83" i="1"/>
  <c r="D84" i="1" s="1"/>
  <c r="E62" i="1"/>
  <c r="E63" i="1" s="1"/>
  <c r="F62" i="1"/>
  <c r="F63" i="1" s="1"/>
  <c r="F41" i="1"/>
  <c r="F42" i="1" s="1"/>
  <c r="I20" i="1"/>
  <c r="I21" i="1" s="1"/>
  <c r="D112" i="1"/>
  <c r="D119" i="1" s="1"/>
  <c r="E111" i="1"/>
  <c r="E70" i="1"/>
  <c r="E77" i="1" s="1"/>
  <c r="F69" i="1"/>
  <c r="D91" i="1"/>
  <c r="D98" i="1" s="1"/>
  <c r="E90" i="1"/>
  <c r="G54" i="1"/>
  <c r="G56" i="1" s="1"/>
  <c r="G33" i="1"/>
  <c r="G35" i="1" s="1"/>
  <c r="H49" i="1"/>
  <c r="K12" i="1"/>
  <c r="L11" i="1"/>
  <c r="H28" i="1"/>
  <c r="J7" i="1"/>
  <c r="J14" i="1" s="1"/>
  <c r="D125" i="1" l="1"/>
  <c r="D126" i="1" s="1"/>
  <c r="D104" i="1"/>
  <c r="D105" i="1" s="1"/>
  <c r="E83" i="1"/>
  <c r="E84" i="1" s="1"/>
  <c r="G62" i="1"/>
  <c r="G63" i="1" s="1"/>
  <c r="G41" i="1"/>
  <c r="G42" i="1" s="1"/>
  <c r="J20" i="1"/>
  <c r="J21" i="1" s="1"/>
  <c r="F111" i="1"/>
  <c r="E112" i="1"/>
  <c r="E119" i="1" s="1"/>
  <c r="F90" i="1"/>
  <c r="E91" i="1"/>
  <c r="E98" i="1" s="1"/>
  <c r="G69" i="1"/>
  <c r="F70" i="1"/>
  <c r="F77" i="1" s="1"/>
  <c r="H54" i="1"/>
  <c r="H56" i="1" s="1"/>
  <c r="H33" i="1"/>
  <c r="H35" i="1" s="1"/>
  <c r="I49" i="1"/>
  <c r="L12" i="1"/>
  <c r="M11" i="1"/>
  <c r="I28" i="1"/>
  <c r="K7" i="1"/>
  <c r="K14" i="1" s="1"/>
  <c r="E125" i="1" l="1"/>
  <c r="E126" i="1" s="1"/>
  <c r="E104" i="1"/>
  <c r="E105" i="1" s="1"/>
  <c r="F83" i="1"/>
  <c r="F84" i="1" s="1"/>
  <c r="H62" i="1"/>
  <c r="H63" i="1" s="1"/>
  <c r="H41" i="1"/>
  <c r="H42" i="1" s="1"/>
  <c r="K20" i="1"/>
  <c r="K21" i="1" s="1"/>
  <c r="G111" i="1"/>
  <c r="F112" i="1"/>
  <c r="F119" i="1" s="1"/>
  <c r="G70" i="1"/>
  <c r="G77" i="1" s="1"/>
  <c r="H69" i="1"/>
  <c r="F91" i="1"/>
  <c r="F98" i="1" s="1"/>
  <c r="G90" i="1"/>
  <c r="I54" i="1"/>
  <c r="I56" i="1" s="1"/>
  <c r="I33" i="1"/>
  <c r="I35" i="1" s="1"/>
  <c r="J49" i="1"/>
  <c r="N11" i="1"/>
  <c r="M12" i="1"/>
  <c r="J28" i="1"/>
  <c r="L7" i="1"/>
  <c r="L14" i="1" s="1"/>
  <c r="F125" i="1" l="1"/>
  <c r="F126" i="1" s="1"/>
  <c r="F104" i="1"/>
  <c r="F105" i="1" s="1"/>
  <c r="G83" i="1"/>
  <c r="G84" i="1" s="1"/>
  <c r="I62" i="1"/>
  <c r="I63" i="1" s="1"/>
  <c r="I41" i="1"/>
  <c r="I42" i="1" s="1"/>
  <c r="L20" i="1"/>
  <c r="L21" i="1" s="1"/>
  <c r="AA23" i="1" s="1"/>
  <c r="H111" i="1"/>
  <c r="G112" i="1"/>
  <c r="G119" i="1" s="1"/>
  <c r="G91" i="1"/>
  <c r="G98" i="1" s="1"/>
  <c r="H90" i="1"/>
  <c r="I69" i="1"/>
  <c r="H70" i="1"/>
  <c r="H77" i="1" s="1"/>
  <c r="J54" i="1"/>
  <c r="J56" i="1" s="1"/>
  <c r="J33" i="1"/>
  <c r="J35" i="1" s="1"/>
  <c r="K49" i="1"/>
  <c r="O11" i="1"/>
  <c r="N12" i="1"/>
  <c r="K28" i="1"/>
  <c r="M7" i="1"/>
  <c r="M14" i="1" s="1"/>
  <c r="G125" i="1" l="1"/>
  <c r="G126" i="1" s="1"/>
  <c r="G104" i="1"/>
  <c r="G105" i="1" s="1"/>
  <c r="H83" i="1"/>
  <c r="H84" i="1" s="1"/>
  <c r="J62" i="1"/>
  <c r="J63" i="1" s="1"/>
  <c r="J41" i="1"/>
  <c r="J42" i="1" s="1"/>
  <c r="M20" i="1"/>
  <c r="M21" i="1" s="1"/>
  <c r="H112" i="1"/>
  <c r="H119" i="1" s="1"/>
  <c r="I111" i="1"/>
  <c r="J69" i="1"/>
  <c r="I70" i="1"/>
  <c r="I77" i="1" s="1"/>
  <c r="H91" i="1"/>
  <c r="H98" i="1" s="1"/>
  <c r="I90" i="1"/>
  <c r="K54" i="1"/>
  <c r="K56" i="1" s="1"/>
  <c r="K33" i="1"/>
  <c r="K35" i="1" s="1"/>
  <c r="L49" i="1"/>
  <c r="P11" i="1"/>
  <c r="O12" i="1"/>
  <c r="L28" i="1"/>
  <c r="N7" i="1"/>
  <c r="N14" i="1" s="1"/>
  <c r="H125" i="1" l="1"/>
  <c r="H126" i="1" s="1"/>
  <c r="H104" i="1"/>
  <c r="H105" i="1" s="1"/>
  <c r="I83" i="1"/>
  <c r="I84" i="1" s="1"/>
  <c r="K62" i="1"/>
  <c r="K63" i="1" s="1"/>
  <c r="K41" i="1"/>
  <c r="K42" i="1" s="1"/>
  <c r="N20" i="1"/>
  <c r="N21" i="1" s="1"/>
  <c r="I112" i="1"/>
  <c r="I119" i="1" s="1"/>
  <c r="J111" i="1"/>
  <c r="I91" i="1"/>
  <c r="I98" i="1" s="1"/>
  <c r="J90" i="1"/>
  <c r="J70" i="1"/>
  <c r="J77" i="1" s="1"/>
  <c r="K69" i="1"/>
  <c r="L54" i="1"/>
  <c r="L56" i="1" s="1"/>
  <c r="L33" i="1"/>
  <c r="L35" i="1" s="1"/>
  <c r="M49" i="1"/>
  <c r="Q11" i="1"/>
  <c r="P12" i="1"/>
  <c r="M28" i="1"/>
  <c r="O7" i="1"/>
  <c r="O14" i="1" s="1"/>
  <c r="I125" i="1" l="1"/>
  <c r="I126" i="1" s="1"/>
  <c r="I104" i="1"/>
  <c r="I105" i="1" s="1"/>
  <c r="J83" i="1"/>
  <c r="J84" i="1" s="1"/>
  <c r="L62" i="1"/>
  <c r="L63" i="1" s="1"/>
  <c r="AA65" i="1" s="1"/>
  <c r="L41" i="1"/>
  <c r="L42" i="1" s="1"/>
  <c r="AA44" i="1" s="1"/>
  <c r="O20" i="1"/>
  <c r="O21" i="1" s="1"/>
  <c r="J112" i="1"/>
  <c r="J119" i="1" s="1"/>
  <c r="K111" i="1"/>
  <c r="K70" i="1"/>
  <c r="K77" i="1" s="1"/>
  <c r="L69" i="1"/>
  <c r="J91" i="1"/>
  <c r="J98" i="1" s="1"/>
  <c r="K90" i="1"/>
  <c r="M54" i="1"/>
  <c r="M56" i="1" s="1"/>
  <c r="M33" i="1"/>
  <c r="M35" i="1" s="1"/>
  <c r="N49" i="1"/>
  <c r="R11" i="1"/>
  <c r="Q12" i="1"/>
  <c r="N28" i="1"/>
  <c r="P7" i="1"/>
  <c r="P14" i="1" s="1"/>
  <c r="J125" i="1" l="1"/>
  <c r="J126" i="1" s="1"/>
  <c r="J104" i="1"/>
  <c r="J105" i="1" s="1"/>
  <c r="K83" i="1"/>
  <c r="K84" i="1" s="1"/>
  <c r="M62" i="1"/>
  <c r="M63" i="1" s="1"/>
  <c r="M41" i="1"/>
  <c r="M42" i="1" s="1"/>
  <c r="P20" i="1"/>
  <c r="P21" i="1" s="1"/>
  <c r="K112" i="1"/>
  <c r="K119" i="1" s="1"/>
  <c r="L111" i="1"/>
  <c r="K91" i="1"/>
  <c r="K98" i="1" s="1"/>
  <c r="L90" i="1"/>
  <c r="L70" i="1"/>
  <c r="L77" i="1" s="1"/>
  <c r="M69" i="1"/>
  <c r="N33" i="1"/>
  <c r="N35" i="1" s="1"/>
  <c r="N54" i="1"/>
  <c r="N56" i="1" s="1"/>
  <c r="O49" i="1"/>
  <c r="S11" i="1"/>
  <c r="R12" i="1"/>
  <c r="O28" i="1"/>
  <c r="Q7" i="1"/>
  <c r="Q14" i="1" s="1"/>
  <c r="K125" i="1" l="1"/>
  <c r="K126" i="1" s="1"/>
  <c r="K104" i="1"/>
  <c r="K105" i="1" s="1"/>
  <c r="L83" i="1"/>
  <c r="L84" i="1" s="1"/>
  <c r="AA86" i="1" s="1"/>
  <c r="N62" i="1"/>
  <c r="N63" i="1" s="1"/>
  <c r="N41" i="1"/>
  <c r="N42" i="1" s="1"/>
  <c r="Q20" i="1"/>
  <c r="Q21" i="1" s="1"/>
  <c r="L112" i="1"/>
  <c r="L119" i="1" s="1"/>
  <c r="M111" i="1"/>
  <c r="M70" i="1"/>
  <c r="M77" i="1" s="1"/>
  <c r="N69" i="1"/>
  <c r="L91" i="1"/>
  <c r="L98" i="1" s="1"/>
  <c r="M90" i="1"/>
  <c r="O54" i="1"/>
  <c r="O56" i="1" s="1"/>
  <c r="O33" i="1"/>
  <c r="O35" i="1" s="1"/>
  <c r="P49" i="1"/>
  <c r="S12" i="1"/>
  <c r="T11" i="1"/>
  <c r="P28" i="1"/>
  <c r="R7" i="1"/>
  <c r="R14" i="1" s="1"/>
  <c r="L125" i="1" l="1"/>
  <c r="L126" i="1" s="1"/>
  <c r="AA128" i="1" s="1"/>
  <c r="L104" i="1"/>
  <c r="L105" i="1" s="1"/>
  <c r="AA107" i="1" s="1"/>
  <c r="M83" i="1"/>
  <c r="M84" i="1" s="1"/>
  <c r="O62" i="1"/>
  <c r="O63" i="1" s="1"/>
  <c r="O41" i="1"/>
  <c r="O42" i="1" s="1"/>
  <c r="R20" i="1"/>
  <c r="R21" i="1" s="1"/>
  <c r="M112" i="1"/>
  <c r="M119" i="1" s="1"/>
  <c r="N111" i="1"/>
  <c r="M91" i="1"/>
  <c r="M98" i="1" s="1"/>
  <c r="N90" i="1"/>
  <c r="N70" i="1"/>
  <c r="N77" i="1" s="1"/>
  <c r="O69" i="1"/>
  <c r="P54" i="1"/>
  <c r="P56" i="1" s="1"/>
  <c r="P33" i="1"/>
  <c r="P35" i="1" s="1"/>
  <c r="Q49" i="1"/>
  <c r="T12" i="1"/>
  <c r="U11" i="1"/>
  <c r="Q28" i="1"/>
  <c r="S7" i="1"/>
  <c r="S14" i="1" s="1"/>
  <c r="M125" i="1" l="1"/>
  <c r="M126" i="1" s="1"/>
  <c r="M104" i="1"/>
  <c r="M105" i="1" s="1"/>
  <c r="N83" i="1"/>
  <c r="N84" i="1" s="1"/>
  <c r="P62" i="1"/>
  <c r="P63" i="1" s="1"/>
  <c r="P41" i="1"/>
  <c r="P42" i="1" s="1"/>
  <c r="S20" i="1"/>
  <c r="S21" i="1" s="1"/>
  <c r="N112" i="1"/>
  <c r="N119" i="1" s="1"/>
  <c r="O111" i="1"/>
  <c r="O70" i="1"/>
  <c r="O77" i="1" s="1"/>
  <c r="P69" i="1"/>
  <c r="N91" i="1"/>
  <c r="N98" i="1" s="1"/>
  <c r="O90" i="1"/>
  <c r="Q54" i="1"/>
  <c r="Q56" i="1" s="1"/>
  <c r="Q33" i="1"/>
  <c r="Q35" i="1" s="1"/>
  <c r="R49" i="1"/>
  <c r="V11" i="1"/>
  <c r="U12" i="1"/>
  <c r="R28" i="1"/>
  <c r="T7" i="1"/>
  <c r="T14" i="1" s="1"/>
  <c r="N125" i="1" l="1"/>
  <c r="N126" i="1" s="1"/>
  <c r="N104" i="1"/>
  <c r="N105" i="1" s="1"/>
  <c r="O83" i="1"/>
  <c r="O84" i="1" s="1"/>
  <c r="Q62" i="1"/>
  <c r="Q63" i="1" s="1"/>
  <c r="Q41" i="1"/>
  <c r="Q42" i="1" s="1"/>
  <c r="T20" i="1"/>
  <c r="T21" i="1" s="1"/>
  <c r="P111" i="1"/>
  <c r="O112" i="1"/>
  <c r="O119" i="1" s="1"/>
  <c r="O91" i="1"/>
  <c r="O98" i="1" s="1"/>
  <c r="P90" i="1"/>
  <c r="P70" i="1"/>
  <c r="P77" i="1" s="1"/>
  <c r="Q69" i="1"/>
  <c r="R54" i="1"/>
  <c r="R56" i="1" s="1"/>
  <c r="R33" i="1"/>
  <c r="R35" i="1" s="1"/>
  <c r="S49" i="1"/>
  <c r="W11" i="1"/>
  <c r="V12" i="1"/>
  <c r="S28" i="1"/>
  <c r="U7" i="1"/>
  <c r="U14" i="1" s="1"/>
  <c r="O125" i="1" l="1"/>
  <c r="O126" i="1" s="1"/>
  <c r="O104" i="1"/>
  <c r="O105" i="1" s="1"/>
  <c r="P83" i="1"/>
  <c r="P84" i="1" s="1"/>
  <c r="R62" i="1"/>
  <c r="R63" i="1" s="1"/>
  <c r="R41" i="1"/>
  <c r="R42" i="1" s="1"/>
  <c r="U20" i="1"/>
  <c r="U21" i="1" s="1"/>
  <c r="Q111" i="1"/>
  <c r="P112" i="1"/>
  <c r="P119" i="1" s="1"/>
  <c r="Q70" i="1"/>
  <c r="Q77" i="1" s="1"/>
  <c r="R69" i="1"/>
  <c r="P91" i="1"/>
  <c r="P98" i="1" s="1"/>
  <c r="Q90" i="1"/>
  <c r="S54" i="1"/>
  <c r="S56" i="1" s="1"/>
  <c r="S33" i="1"/>
  <c r="S35" i="1" s="1"/>
  <c r="T49" i="1"/>
  <c r="X11" i="1"/>
  <c r="W12" i="1"/>
  <c r="T28" i="1"/>
  <c r="V7" i="1"/>
  <c r="V14" i="1" s="1"/>
  <c r="P125" i="1" l="1"/>
  <c r="P126" i="1" s="1"/>
  <c r="P104" i="1"/>
  <c r="P105" i="1" s="1"/>
  <c r="Q83" i="1"/>
  <c r="Q84" i="1" s="1"/>
  <c r="S62" i="1"/>
  <c r="S63" i="1" s="1"/>
  <c r="S41" i="1"/>
  <c r="S42" i="1" s="1"/>
  <c r="V20" i="1"/>
  <c r="V21" i="1" s="1"/>
  <c r="R111" i="1"/>
  <c r="Q112" i="1"/>
  <c r="Q119" i="1" s="1"/>
  <c r="Q91" i="1"/>
  <c r="Q98" i="1" s="1"/>
  <c r="R90" i="1"/>
  <c r="S69" i="1"/>
  <c r="R70" i="1"/>
  <c r="R77" i="1" s="1"/>
  <c r="T54" i="1"/>
  <c r="T56" i="1" s="1"/>
  <c r="T33" i="1"/>
  <c r="T35" i="1" s="1"/>
  <c r="U49" i="1"/>
  <c r="Y11" i="1"/>
  <c r="X12" i="1"/>
  <c r="U28" i="1"/>
  <c r="W7" i="1"/>
  <c r="W14" i="1" s="1"/>
  <c r="Q125" i="1" l="1"/>
  <c r="Q126" i="1" s="1"/>
  <c r="Q104" i="1"/>
  <c r="Q105" i="1" s="1"/>
  <c r="R83" i="1"/>
  <c r="R84" i="1" s="1"/>
  <c r="T62" i="1"/>
  <c r="T63" i="1" s="1"/>
  <c r="T41" i="1"/>
  <c r="T42" i="1" s="1"/>
  <c r="W20" i="1"/>
  <c r="W21" i="1" s="1"/>
  <c r="R112" i="1"/>
  <c r="R119" i="1" s="1"/>
  <c r="S111" i="1"/>
  <c r="S70" i="1"/>
  <c r="S77" i="1" s="1"/>
  <c r="T69" i="1"/>
  <c r="R91" i="1"/>
  <c r="R98" i="1" s="1"/>
  <c r="S90" i="1"/>
  <c r="U54" i="1"/>
  <c r="U56" i="1" s="1"/>
  <c r="U33" i="1"/>
  <c r="U35" i="1" s="1"/>
  <c r="V49" i="1"/>
  <c r="Z11" i="1"/>
  <c r="Y12" i="1"/>
  <c r="V28" i="1"/>
  <c r="X7" i="1"/>
  <c r="X14" i="1" s="1"/>
  <c r="R125" i="1" l="1"/>
  <c r="R126" i="1" s="1"/>
  <c r="R104" i="1"/>
  <c r="R105" i="1" s="1"/>
  <c r="S83" i="1"/>
  <c r="S84" i="1" s="1"/>
  <c r="U62" i="1"/>
  <c r="U63" i="1" s="1"/>
  <c r="U41" i="1"/>
  <c r="U42" i="1" s="1"/>
  <c r="X20" i="1"/>
  <c r="X21" i="1" s="1"/>
  <c r="S112" i="1"/>
  <c r="S119" i="1" s="1"/>
  <c r="T111" i="1"/>
  <c r="S91" i="1"/>
  <c r="S98" i="1" s="1"/>
  <c r="T90" i="1"/>
  <c r="T70" i="1"/>
  <c r="T77" i="1" s="1"/>
  <c r="U69" i="1"/>
  <c r="V54" i="1"/>
  <c r="V56" i="1" s="1"/>
  <c r="V33" i="1"/>
  <c r="V35" i="1" s="1"/>
  <c r="W49" i="1"/>
  <c r="AA11" i="1"/>
  <c r="AA12" i="1" s="1"/>
  <c r="Z12" i="1"/>
  <c r="W28" i="1"/>
  <c r="Y7" i="1"/>
  <c r="Y14" i="1" s="1"/>
  <c r="S125" i="1" l="1"/>
  <c r="S126" i="1" s="1"/>
  <c r="S104" i="1"/>
  <c r="S105" i="1" s="1"/>
  <c r="T83" i="1"/>
  <c r="T84" i="1" s="1"/>
  <c r="V62" i="1"/>
  <c r="V63" i="1" s="1"/>
  <c r="V41" i="1"/>
  <c r="V42" i="1" s="1"/>
  <c r="Y20" i="1"/>
  <c r="Y21" i="1" s="1"/>
  <c r="T112" i="1"/>
  <c r="T119" i="1" s="1"/>
  <c r="U111" i="1"/>
  <c r="U70" i="1"/>
  <c r="U77" i="1" s="1"/>
  <c r="V69" i="1"/>
  <c r="T91" i="1"/>
  <c r="T98" i="1" s="1"/>
  <c r="U90" i="1"/>
  <c r="W54" i="1"/>
  <c r="W56" i="1" s="1"/>
  <c r="W33" i="1"/>
  <c r="W35" i="1" s="1"/>
  <c r="X49" i="1"/>
  <c r="X28" i="1"/>
  <c r="AA7" i="1"/>
  <c r="AA14" i="1" s="1"/>
  <c r="AA20" i="1" s="1"/>
  <c r="Z7" i="1"/>
  <c r="Z14" i="1" s="1"/>
  <c r="T125" i="1" l="1"/>
  <c r="T126" i="1" s="1"/>
  <c r="T104" i="1"/>
  <c r="T105" i="1" s="1"/>
  <c r="U83" i="1"/>
  <c r="U84" i="1" s="1"/>
  <c r="W62" i="1"/>
  <c r="W63" i="1" s="1"/>
  <c r="W41" i="1"/>
  <c r="W42" i="1" s="1"/>
  <c r="Z20" i="1"/>
  <c r="Z21" i="1" s="1"/>
  <c r="V111" i="1"/>
  <c r="U112" i="1"/>
  <c r="U119" i="1" s="1"/>
  <c r="W69" i="1"/>
  <c r="V70" i="1"/>
  <c r="V77" i="1" s="1"/>
  <c r="U91" i="1"/>
  <c r="U98" i="1" s="1"/>
  <c r="V90" i="1"/>
  <c r="X54" i="1"/>
  <c r="X56" i="1" s="1"/>
  <c r="X33" i="1"/>
  <c r="X35" i="1" s="1"/>
  <c r="Y49" i="1"/>
  <c r="Y28" i="1"/>
  <c r="U125" i="1" l="1"/>
  <c r="U126" i="1" s="1"/>
  <c r="U104" i="1"/>
  <c r="U105" i="1" s="1"/>
  <c r="V83" i="1"/>
  <c r="V84" i="1" s="1"/>
  <c r="X62" i="1"/>
  <c r="X63" i="1" s="1"/>
  <c r="X41" i="1"/>
  <c r="X42" i="1" s="1"/>
  <c r="AA21" i="1"/>
  <c r="AA22" i="1" s="1"/>
  <c r="W111" i="1"/>
  <c r="V112" i="1"/>
  <c r="V119" i="1" s="1"/>
  <c r="V91" i="1"/>
  <c r="V98" i="1" s="1"/>
  <c r="W90" i="1"/>
  <c r="X69" i="1"/>
  <c r="W70" i="1"/>
  <c r="W77" i="1" s="1"/>
  <c r="Y54" i="1"/>
  <c r="Y56" i="1" s="1"/>
  <c r="Y33" i="1"/>
  <c r="Y35" i="1" s="1"/>
  <c r="Z49" i="1"/>
  <c r="AA49" i="1"/>
  <c r="AA28" i="1"/>
  <c r="Z28" i="1"/>
  <c r="V125" i="1" l="1"/>
  <c r="V126" i="1" s="1"/>
  <c r="V104" i="1"/>
  <c r="V105" i="1" s="1"/>
  <c r="W83" i="1"/>
  <c r="W84" i="1" s="1"/>
  <c r="Y62" i="1"/>
  <c r="Y63" i="1" s="1"/>
  <c r="Y41" i="1"/>
  <c r="Y42" i="1" s="1"/>
  <c r="W112" i="1"/>
  <c r="W119" i="1" s="1"/>
  <c r="X111" i="1"/>
  <c r="W91" i="1"/>
  <c r="W98" i="1" s="1"/>
  <c r="X90" i="1"/>
  <c r="Y69" i="1"/>
  <c r="X70" i="1"/>
  <c r="X77" i="1" s="1"/>
  <c r="Z54" i="1"/>
  <c r="Z56" i="1" s="1"/>
  <c r="Z33" i="1"/>
  <c r="Z35" i="1" s="1"/>
  <c r="W125" i="1" l="1"/>
  <c r="W126" i="1" s="1"/>
  <c r="W104" i="1"/>
  <c r="W105" i="1" s="1"/>
  <c r="X83" i="1"/>
  <c r="X84" i="1" s="1"/>
  <c r="Z62" i="1"/>
  <c r="Z63" i="1" s="1"/>
  <c r="Z41" i="1"/>
  <c r="Z42" i="1" s="1"/>
  <c r="X112" i="1"/>
  <c r="X119" i="1" s="1"/>
  <c r="Y111" i="1"/>
  <c r="Y70" i="1"/>
  <c r="Y77" i="1" s="1"/>
  <c r="Z69" i="1"/>
  <c r="X91" i="1"/>
  <c r="X98" i="1" s="1"/>
  <c r="Y90" i="1"/>
  <c r="AA33" i="1"/>
  <c r="AA35" i="1" s="1"/>
  <c r="AA54" i="1"/>
  <c r="AA56" i="1" s="1"/>
  <c r="X125" i="1" l="1"/>
  <c r="X126" i="1" s="1"/>
  <c r="X104" i="1"/>
  <c r="X105" i="1" s="1"/>
  <c r="Y83" i="1"/>
  <c r="Y84" i="1" s="1"/>
  <c r="AA62" i="1"/>
  <c r="AA63" i="1" s="1"/>
  <c r="AA64" i="1" s="1"/>
  <c r="AA41" i="1"/>
  <c r="AA42" i="1" s="1"/>
  <c r="AA43" i="1" s="1"/>
  <c r="Y112" i="1"/>
  <c r="Y119" i="1" s="1"/>
  <c r="Z111" i="1"/>
  <c r="Y91" i="1"/>
  <c r="Y98" i="1" s="1"/>
  <c r="Z90" i="1"/>
  <c r="Z70" i="1"/>
  <c r="Z77" i="1" s="1"/>
  <c r="AA69" i="1"/>
  <c r="AA70" i="1" s="1"/>
  <c r="AA77" i="1" s="1"/>
  <c r="Y125" i="1" l="1"/>
  <c r="Y126" i="1" s="1"/>
  <c r="Y104" i="1"/>
  <c r="Y105" i="1" s="1"/>
  <c r="AA83" i="1"/>
  <c r="Z83" i="1"/>
  <c r="Z84" i="1" s="1"/>
  <c r="Z112" i="1"/>
  <c r="Z119" i="1" s="1"/>
  <c r="AA111" i="1"/>
  <c r="AA112" i="1" s="1"/>
  <c r="AA119" i="1" s="1"/>
  <c r="Z91" i="1"/>
  <c r="Z98" i="1" s="1"/>
  <c r="AA90" i="1"/>
  <c r="AA91" i="1" s="1"/>
  <c r="AA98" i="1" s="1"/>
  <c r="AA104" i="1" s="1"/>
  <c r="AA125" i="1" l="1"/>
  <c r="Z125" i="1"/>
  <c r="Z126" i="1" s="1"/>
  <c r="AA84" i="1"/>
  <c r="AA85" i="1" s="1"/>
  <c r="Z104" i="1"/>
  <c r="Z105" i="1" s="1"/>
  <c r="AA105" i="1"/>
  <c r="AA126" i="1" l="1"/>
  <c r="AA127" i="1"/>
  <c r="AA106" i="1"/>
</calcChain>
</file>

<file path=xl/sharedStrings.xml><?xml version="1.0" encoding="utf-8"?>
<sst xmlns="http://schemas.openxmlformats.org/spreadsheetml/2006/main" count="109" uniqueCount="31">
  <si>
    <t>Planning Period Year</t>
  </si>
  <si>
    <t>Incremental FCR-Base</t>
  </si>
  <si>
    <t>Incremental FCR ($M)</t>
  </si>
  <si>
    <t>Load (GWh)</t>
  </si>
  <si>
    <t>IRP Revenue Requirement (Partial) ($M)</t>
  </si>
  <si>
    <t>Net Revenue Requirement ($M)</t>
  </si>
  <si>
    <t>Rate (cents/kWh)</t>
  </si>
  <si>
    <t>Electrification Scenario 1</t>
  </si>
  <si>
    <t>2014 Non-fuel revenue requirement ($M)</t>
  </si>
  <si>
    <t>Total Revenue Requirement Pre-incremental FCR recovery ($M)</t>
  </si>
  <si>
    <t>Incremental FCR $/MWh</t>
  </si>
  <si>
    <t>Electrification Scenario 2</t>
  </si>
  <si>
    <t>Electrification Scenario 3</t>
  </si>
  <si>
    <t>Electrification Scenario 4</t>
  </si>
  <si>
    <t>Annual Rate Change</t>
  </si>
  <si>
    <t>Average Rate Change</t>
  </si>
  <si>
    <t>Electrification Scenario 5</t>
  </si>
  <si>
    <t>Electrification Scenario 6</t>
  </si>
  <si>
    <t>2.0C - Low Elec / Base DSM</t>
  </si>
  <si>
    <t>2.1C - Mid Elec / Base DSM</t>
  </si>
  <si>
    <t>2.2C - High Elec / Max DSM</t>
  </si>
  <si>
    <t>2.1B - Mid Elec / Base DSM w/ DER</t>
  </si>
  <si>
    <t>3.1C - Mid Elec / Base DSM</t>
  </si>
  <si>
    <t>2.2C.S1 - High Elec / Mid DSM</t>
  </si>
  <si>
    <t>Losses (7%)</t>
  </si>
  <si>
    <t>Losses (6.7%)</t>
  </si>
  <si>
    <t>Average Rate Change 2021-2045</t>
  </si>
  <si>
    <t>Average Rate Change 2021-2030</t>
  </si>
  <si>
    <t>Sales</t>
  </si>
  <si>
    <t>Cumulative Incremental Sales (GWh)</t>
  </si>
  <si>
    <t>IRP Relative Rate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</si>
</sst>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8348A8"/>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164" fontId="0" fillId="0" borderId="0" xfId="1" applyNumberFormat="1" applyFont="1"/>
    <xf numFmtId="164" fontId="0" fillId="0" borderId="0" xfId="0" applyNumberFormat="1"/>
    <xf numFmtId="0" fontId="2" fillId="0" borderId="0" xfId="0" applyFont="1" applyAlignment="1">
      <alignment wrapText="1"/>
    </xf>
    <xf numFmtId="164" fontId="0" fillId="0" borderId="0" xfId="0" applyNumberFormat="1" applyFill="1"/>
    <xf numFmtId="164" fontId="0" fillId="0" borderId="0" xfId="1" applyNumberFormat="1" applyFont="1" applyFill="1"/>
    <xf numFmtId="0" fontId="2" fillId="0" borderId="0" xfId="0" applyFont="1"/>
    <xf numFmtId="39" fontId="2" fillId="0" borderId="0" xfId="1" applyNumberFormat="1" applyFont="1"/>
    <xf numFmtId="165" fontId="0" fillId="0" borderId="0" xfId="2" applyNumberFormat="1" applyFont="1"/>
    <xf numFmtId="165" fontId="2" fillId="2" borderId="0" xfId="2" applyNumberFormat="1" applyFont="1" applyFill="1"/>
    <xf numFmtId="0" fontId="2" fillId="2" borderId="0" xfId="0" applyFont="1" applyFill="1"/>
    <xf numFmtId="165" fontId="3" fillId="3" borderId="0" xfId="2" applyNumberFormat="1" applyFont="1" applyFill="1"/>
    <xf numFmtId="0" fontId="3" fillId="3" borderId="0" xfId="0" applyFont="1" applyFill="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834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CA" sz="1800"/>
              <a:t>Annual Rate Estimate</a:t>
            </a:r>
          </a:p>
        </c:rich>
      </c:tx>
      <c:layout>
        <c:manualLayout>
          <c:xMode val="edge"/>
          <c:yMode val="edge"/>
          <c:x val="0.42902776195939318"/>
          <c:y val="1.1399323849554655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210714771840252E-2"/>
          <c:y val="7.4725946588992634E-2"/>
          <c:w val="0.9386154854731672"/>
          <c:h val="0.76785291940124545"/>
        </c:manualLayout>
      </c:layout>
      <c:lineChart>
        <c:grouping val="standard"/>
        <c:varyColors val="0"/>
        <c:ser>
          <c:idx val="0"/>
          <c:order val="0"/>
          <c:tx>
            <c:strRef>
              <c:f>'Relative Rate Impact '!$AB$20</c:f>
              <c:strCache>
                <c:ptCount val="1"/>
                <c:pt idx="0">
                  <c:v>2.0C - Low Elec / Base DSM 2040 Coal</c:v>
                </c:pt>
              </c:strCache>
            </c:strRef>
          </c:tx>
          <c:spPr>
            <a:ln w="28575" cap="rnd">
              <a:solidFill>
                <a:schemeClr val="accent1"/>
              </a:solidFill>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'!$B$20:$AA$20</c:f>
              <c:numCache>
                <c:formatCode>#,##0.00_);\(#,##0.00\)</c:formatCode>
                <c:ptCount val="26"/>
                <c:pt idx="0">
                  <c:v>15.711116155606392</c:v>
                </c:pt>
                <c:pt idx="1">
                  <c:v>15.775506811496246</c:v>
                </c:pt>
                <c:pt idx="2">
                  <c:v>16.315151002726914</c:v>
                </c:pt>
                <c:pt idx="3">
                  <c:v>15.964011350751623</c:v>
                </c:pt>
                <c:pt idx="4">
                  <c:v>16.098837866596842</c:v>
                </c:pt>
                <c:pt idx="5">
                  <c:v>16.143024855636103</c:v>
                </c:pt>
                <c:pt idx="6">
                  <c:v>16.204534937401739</c:v>
                </c:pt>
                <c:pt idx="7">
                  <c:v>16.2747464619674</c:v>
                </c:pt>
                <c:pt idx="8">
                  <c:v>16.352931683987844</c:v>
                </c:pt>
                <c:pt idx="9">
                  <c:v>16.801964100386471</c:v>
                </c:pt>
                <c:pt idx="10">
                  <c:v>16.997272795114554</c:v>
                </c:pt>
                <c:pt idx="11">
                  <c:v>16.826611207344044</c:v>
                </c:pt>
                <c:pt idx="12">
                  <c:v>16.762348341502296</c:v>
                </c:pt>
                <c:pt idx="13">
                  <c:v>17.020439846250365</c:v>
                </c:pt>
                <c:pt idx="14">
                  <c:v>17.288420045484092</c:v>
                </c:pt>
                <c:pt idx="15">
                  <c:v>17.513552555387452</c:v>
                </c:pt>
                <c:pt idx="16">
                  <c:v>17.399012115335598</c:v>
                </c:pt>
                <c:pt idx="17">
                  <c:v>17.72324369118121</c:v>
                </c:pt>
                <c:pt idx="18">
                  <c:v>17.94300216001221</c:v>
                </c:pt>
                <c:pt idx="19">
                  <c:v>17.954147475849446</c:v>
                </c:pt>
                <c:pt idx="20">
                  <c:v>18.567832615795343</c:v>
                </c:pt>
                <c:pt idx="21">
                  <c:v>19.094345908149783</c:v>
                </c:pt>
                <c:pt idx="22">
                  <c:v>18.894003390341453</c:v>
                </c:pt>
                <c:pt idx="23">
                  <c:v>19.100203049223424</c:v>
                </c:pt>
                <c:pt idx="24">
                  <c:v>19.040374540465212</c:v>
                </c:pt>
                <c:pt idx="25">
                  <c:v>19.175112249494834</c:v>
                </c:pt>
              </c:numCache>
            </c:numRef>
          </c:val>
          <c:smooth val="0"/>
          <c:extLst>
            <c:ext xmlns:c16="http://schemas.microsoft.com/office/drawing/2014/chart" uri="{C3380CC4-5D6E-409C-BE32-E72D297353CC}">
              <c16:uniqueId val="{00000000-A67D-4F61-A505-B985DA4365BC}"/>
            </c:ext>
          </c:extLst>
        </c:ser>
        <c:ser>
          <c:idx val="1"/>
          <c:order val="1"/>
          <c:tx>
            <c:strRef>
              <c:f>'Relative Rate Impact '!$AB$41</c:f>
              <c:strCache>
                <c:ptCount val="1"/>
                <c:pt idx="0">
                  <c:v>2.1C - Mid Elec / Base DSM 2040 Coal</c:v>
                </c:pt>
              </c:strCache>
            </c:strRef>
          </c:tx>
          <c:spPr>
            <a:ln w="28575" cap="rnd">
              <a:solidFill>
                <a:srgbClr val="7030A0"/>
              </a:solidFill>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'!$B$41:$AA$41</c:f>
              <c:numCache>
                <c:formatCode>#,##0.00_);\(#,##0.00\)</c:formatCode>
                <c:ptCount val="26"/>
                <c:pt idx="0">
                  <c:v>15.711116155606392</c:v>
                </c:pt>
                <c:pt idx="1">
                  <c:v>15.736565966958013</c:v>
                </c:pt>
                <c:pt idx="2">
                  <c:v>16.289559767807688</c:v>
                </c:pt>
                <c:pt idx="3">
                  <c:v>15.908354923279946</c:v>
                </c:pt>
                <c:pt idx="4">
                  <c:v>16.058798137638171</c:v>
                </c:pt>
                <c:pt idx="5">
                  <c:v>16.122693170106416</c:v>
                </c:pt>
                <c:pt idx="6">
                  <c:v>16.230269575192814</c:v>
                </c:pt>
                <c:pt idx="7">
                  <c:v>16.391421104028481</c:v>
                </c:pt>
                <c:pt idx="8">
                  <c:v>16.410123193606367</c:v>
                </c:pt>
                <c:pt idx="9">
                  <c:v>16.789960255082363</c:v>
                </c:pt>
                <c:pt idx="10">
                  <c:v>16.963596715312438</c:v>
                </c:pt>
                <c:pt idx="11">
                  <c:v>16.770708851052625</c:v>
                </c:pt>
                <c:pt idx="12">
                  <c:v>16.917615470094102</c:v>
                </c:pt>
                <c:pt idx="13">
                  <c:v>17.032666910504837</c:v>
                </c:pt>
                <c:pt idx="14">
                  <c:v>17.277835391447947</c:v>
                </c:pt>
                <c:pt idx="15">
                  <c:v>17.421456323487725</c:v>
                </c:pt>
                <c:pt idx="16">
                  <c:v>17.395457626211261</c:v>
                </c:pt>
                <c:pt idx="17">
                  <c:v>17.388525126626632</c:v>
                </c:pt>
                <c:pt idx="18">
                  <c:v>17.604440139473716</c:v>
                </c:pt>
                <c:pt idx="19">
                  <c:v>17.77708356140041</c:v>
                </c:pt>
                <c:pt idx="20">
                  <c:v>18.374542217902185</c:v>
                </c:pt>
                <c:pt idx="21">
                  <c:v>18.839739029607433</c:v>
                </c:pt>
                <c:pt idx="22">
                  <c:v>18.591548192013626</c:v>
                </c:pt>
                <c:pt idx="23">
                  <c:v>18.838242614263212</c:v>
                </c:pt>
                <c:pt idx="24">
                  <c:v>18.808499773388721</c:v>
                </c:pt>
                <c:pt idx="25">
                  <c:v>19.02955970362137</c:v>
                </c:pt>
              </c:numCache>
            </c:numRef>
          </c:val>
          <c:smooth val="0"/>
          <c:extLst>
            <c:ext xmlns:c16="http://schemas.microsoft.com/office/drawing/2014/chart" uri="{C3380CC4-5D6E-409C-BE32-E72D297353CC}">
              <c16:uniqueId val="{00000001-A67D-4F61-A505-B985DA4365BC}"/>
            </c:ext>
          </c:extLst>
        </c:ser>
        <c:ser>
          <c:idx val="4"/>
          <c:order val="2"/>
          <c:tx>
            <c:strRef>
              <c:f>'Relative Rate Impact '!$AB$83</c:f>
              <c:strCache>
                <c:ptCount val="1"/>
                <c:pt idx="0">
                  <c:v>2.1B - Mid Elec / Base DSM w/ DER 2040 Coal</c:v>
                </c:pt>
              </c:strCache>
            </c:strRef>
          </c:tx>
          <c:spPr>
            <a:ln w="28575" cap="rnd">
              <a:solidFill>
                <a:srgbClr val="7030A0"/>
              </a:solidFill>
              <a:prstDash val="dash"/>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'!$B$83:$AA$83</c:f>
              <c:numCache>
                <c:formatCode>#,##0.00_);\(#,##0.00\)</c:formatCode>
                <c:ptCount val="26"/>
                <c:pt idx="0">
                  <c:v>15.711116155606392</c:v>
                </c:pt>
                <c:pt idx="1">
                  <c:v>15.838190276642289</c:v>
                </c:pt>
                <c:pt idx="2">
                  <c:v>16.430091425245603</c:v>
                </c:pt>
                <c:pt idx="3">
                  <c:v>16.32275080279738</c:v>
                </c:pt>
                <c:pt idx="4">
                  <c:v>16.276919482258151</c:v>
                </c:pt>
                <c:pt idx="5">
                  <c:v>16.457744342238058</c:v>
                </c:pt>
                <c:pt idx="6">
                  <c:v>16.589676175740614</c:v>
                </c:pt>
                <c:pt idx="7">
                  <c:v>16.796458090996769</c:v>
                </c:pt>
                <c:pt idx="8">
                  <c:v>17.065371467439931</c:v>
                </c:pt>
                <c:pt idx="9">
                  <c:v>17.711149568962057</c:v>
                </c:pt>
                <c:pt idx="10">
                  <c:v>18.288503316328363</c:v>
                </c:pt>
                <c:pt idx="11">
                  <c:v>18.048471590222054</c:v>
                </c:pt>
                <c:pt idx="12">
                  <c:v>17.937076193880237</c:v>
                </c:pt>
                <c:pt idx="13">
                  <c:v>18.36384128593042</c:v>
                </c:pt>
                <c:pt idx="14">
                  <c:v>18.638624472149328</c:v>
                </c:pt>
                <c:pt idx="15">
                  <c:v>18.712117222438014</c:v>
                </c:pt>
                <c:pt idx="16">
                  <c:v>18.573168492094087</c:v>
                </c:pt>
                <c:pt idx="17">
                  <c:v>19.02082406664411</c:v>
                </c:pt>
                <c:pt idx="18">
                  <c:v>19.121612604452054</c:v>
                </c:pt>
                <c:pt idx="19">
                  <c:v>19.415491407155606</c:v>
                </c:pt>
                <c:pt idx="20">
                  <c:v>20.089918375901643</c:v>
                </c:pt>
                <c:pt idx="21">
                  <c:v>20.452546729661684</c:v>
                </c:pt>
                <c:pt idx="22">
                  <c:v>20.391722436511799</c:v>
                </c:pt>
                <c:pt idx="23">
                  <c:v>20.588833515665595</c:v>
                </c:pt>
                <c:pt idx="24">
                  <c:v>20.551190958045893</c:v>
                </c:pt>
                <c:pt idx="25">
                  <c:v>20.536012516761822</c:v>
                </c:pt>
              </c:numCache>
            </c:numRef>
          </c:val>
          <c:smooth val="0"/>
          <c:extLst>
            <c:ext xmlns:c16="http://schemas.microsoft.com/office/drawing/2014/chart" uri="{C3380CC4-5D6E-409C-BE32-E72D297353CC}">
              <c16:uniqueId val="{00000004-A67D-4F61-A505-B985DA4365BC}"/>
            </c:ext>
          </c:extLst>
        </c:ser>
        <c:ser>
          <c:idx val="2"/>
          <c:order val="3"/>
          <c:tx>
            <c:strRef>
              <c:f>'Relative Rate Impact '!$AB$104</c:f>
              <c:strCache>
                <c:ptCount val="1"/>
                <c:pt idx="0">
                  <c:v>3.1C - Mid Elec / Base DSM 2030 Coal</c:v>
                </c:pt>
              </c:strCache>
            </c:strRef>
          </c:tx>
          <c:spPr>
            <a:ln w="28575" cap="rnd">
              <a:solidFill>
                <a:srgbClr val="7030A0"/>
              </a:solidFill>
              <a:prstDash val="sysDot"/>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'!$B$104:$AA$104</c:f>
              <c:numCache>
                <c:formatCode>#,##0.00_);\(#,##0.00\)</c:formatCode>
                <c:ptCount val="26"/>
                <c:pt idx="0">
                  <c:v>15.711116155606392</c:v>
                </c:pt>
                <c:pt idx="1">
                  <c:v>15.762122933400628</c:v>
                </c:pt>
                <c:pt idx="2">
                  <c:v>16.298353919902201</c:v>
                </c:pt>
                <c:pt idx="3">
                  <c:v>15.908239298660174</c:v>
                </c:pt>
                <c:pt idx="4">
                  <c:v>16.049083552661301</c:v>
                </c:pt>
                <c:pt idx="5">
                  <c:v>16.337114920172535</c:v>
                </c:pt>
                <c:pt idx="6">
                  <c:v>16.261697447908755</c:v>
                </c:pt>
                <c:pt idx="7">
                  <c:v>16.378023556867731</c:v>
                </c:pt>
                <c:pt idx="8">
                  <c:v>16.531520532633589</c:v>
                </c:pt>
                <c:pt idx="9">
                  <c:v>17.628254286163241</c:v>
                </c:pt>
                <c:pt idx="10">
                  <c:v>18.195174623306073</c:v>
                </c:pt>
                <c:pt idx="11">
                  <c:v>18.05630643022333</c:v>
                </c:pt>
                <c:pt idx="12">
                  <c:v>17.937886236135718</c:v>
                </c:pt>
                <c:pt idx="13">
                  <c:v>18.172990556679437</c:v>
                </c:pt>
                <c:pt idx="14">
                  <c:v>18.299557866962875</c:v>
                </c:pt>
                <c:pt idx="15">
                  <c:v>18.311300981420043</c:v>
                </c:pt>
                <c:pt idx="16">
                  <c:v>18.36965603805524</c:v>
                </c:pt>
                <c:pt idx="17">
                  <c:v>18.362672387431285</c:v>
                </c:pt>
                <c:pt idx="18">
                  <c:v>18.485629616584561</c:v>
                </c:pt>
                <c:pt idx="19">
                  <c:v>18.62220184223785</c:v>
                </c:pt>
                <c:pt idx="20">
                  <c:v>18.55081069205642</c:v>
                </c:pt>
                <c:pt idx="21">
                  <c:v>18.843419463543938</c:v>
                </c:pt>
                <c:pt idx="22">
                  <c:v>18.744854272061961</c:v>
                </c:pt>
                <c:pt idx="23">
                  <c:v>18.968770632348352</c:v>
                </c:pt>
                <c:pt idx="24">
                  <c:v>19.184085701650915</c:v>
                </c:pt>
                <c:pt idx="25">
                  <c:v>19.159830010030181</c:v>
                </c:pt>
              </c:numCache>
            </c:numRef>
          </c:val>
          <c:smooth val="0"/>
          <c:extLst>
            <c:ext xmlns:c16="http://schemas.microsoft.com/office/drawing/2014/chart" uri="{C3380CC4-5D6E-409C-BE32-E72D297353CC}">
              <c16:uniqueId val="{00000006-A67D-4F61-A505-B985DA4365BC}"/>
            </c:ext>
          </c:extLst>
        </c:ser>
        <c:ser>
          <c:idx val="3"/>
          <c:order val="4"/>
          <c:tx>
            <c:strRef>
              <c:f>'Relative Rate Impact '!$AB$62</c:f>
              <c:strCache>
                <c:ptCount val="1"/>
                <c:pt idx="0">
                  <c:v>2.2C - High Elec / Max DSM 2040 Coal</c:v>
                </c:pt>
              </c:strCache>
            </c:strRef>
          </c:tx>
          <c:spPr>
            <a:ln w="28575" cap="rnd">
              <a:solidFill>
                <a:schemeClr val="accent4"/>
              </a:solidFill>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'!$B$62:$AA$62</c:f>
              <c:numCache>
                <c:formatCode>#,##0.00_);\(#,##0.00\)</c:formatCode>
                <c:ptCount val="26"/>
                <c:pt idx="0">
                  <c:v>15.711116155606392</c:v>
                </c:pt>
                <c:pt idx="1">
                  <c:v>16.899792373377597</c:v>
                </c:pt>
                <c:pt idx="2">
                  <c:v>17.482469408079155</c:v>
                </c:pt>
                <c:pt idx="3">
                  <c:v>17.36120851193855</c:v>
                </c:pt>
                <c:pt idx="4">
                  <c:v>17.348234945388707</c:v>
                </c:pt>
                <c:pt idx="5">
                  <c:v>17.428792730867997</c:v>
                </c:pt>
                <c:pt idx="6">
                  <c:v>17.536828144876445</c:v>
                </c:pt>
                <c:pt idx="7">
                  <c:v>17.663498975453891</c:v>
                </c:pt>
                <c:pt idx="8">
                  <c:v>17.6868099697578</c:v>
                </c:pt>
                <c:pt idx="9">
                  <c:v>17.971691210403698</c:v>
                </c:pt>
                <c:pt idx="10">
                  <c:v>18.156648230117824</c:v>
                </c:pt>
                <c:pt idx="11">
                  <c:v>17.950118697073588</c:v>
                </c:pt>
                <c:pt idx="12">
                  <c:v>17.808716133401575</c:v>
                </c:pt>
                <c:pt idx="13">
                  <c:v>18.016295375706211</c:v>
                </c:pt>
                <c:pt idx="14">
                  <c:v>18.117521901486676</c:v>
                </c:pt>
                <c:pt idx="15">
                  <c:v>18.280943862621434</c:v>
                </c:pt>
                <c:pt idx="16">
                  <c:v>18.211715513563277</c:v>
                </c:pt>
                <c:pt idx="17">
                  <c:v>18.469749061560471</c:v>
                </c:pt>
                <c:pt idx="18">
                  <c:v>18.698285821613581</c:v>
                </c:pt>
                <c:pt idx="19">
                  <c:v>18.714452249439173</c:v>
                </c:pt>
                <c:pt idx="20">
                  <c:v>19.387464744875079</c:v>
                </c:pt>
                <c:pt idx="21">
                  <c:v>19.752790639734588</c:v>
                </c:pt>
                <c:pt idx="22">
                  <c:v>19.555991719323149</c:v>
                </c:pt>
                <c:pt idx="23">
                  <c:v>19.706993941251831</c:v>
                </c:pt>
                <c:pt idx="24">
                  <c:v>19.796365213362041</c:v>
                </c:pt>
                <c:pt idx="25">
                  <c:v>19.931462653672984</c:v>
                </c:pt>
              </c:numCache>
            </c:numRef>
          </c:val>
          <c:smooth val="0"/>
          <c:extLst>
            <c:ext xmlns:c16="http://schemas.microsoft.com/office/drawing/2014/chart" uri="{C3380CC4-5D6E-409C-BE32-E72D297353CC}">
              <c16:uniqueId val="{00000003-A67D-4F61-A505-B985DA4365BC}"/>
            </c:ext>
          </c:extLst>
        </c:ser>
        <c:ser>
          <c:idx val="5"/>
          <c:order val="5"/>
          <c:tx>
            <c:strRef>
              <c:f>'Relative Rate Impact '!$AB$125</c:f>
              <c:strCache>
                <c:ptCount val="1"/>
                <c:pt idx="0">
                  <c:v>2.2C.S1 - High Elec / Mid DSM 2040 Coal</c:v>
                </c:pt>
              </c:strCache>
            </c:strRef>
          </c:tx>
          <c:spPr>
            <a:ln w="28575" cap="rnd">
              <a:solidFill>
                <a:schemeClr val="accent4"/>
              </a:solidFill>
              <a:prstDash val="sysDash"/>
              <a:round/>
            </a:ln>
            <a:effectLst/>
          </c:spPr>
          <c:marker>
            <c:symbol val="none"/>
          </c:marker>
          <c:val>
            <c:numRef>
              <c:f>'Relative Rate Impact '!$B$125:$AA$125</c:f>
              <c:numCache>
                <c:formatCode>#,##0.00_);\(#,##0.00\)</c:formatCode>
                <c:ptCount val="26"/>
                <c:pt idx="0">
                  <c:v>15.711116155606392</c:v>
                </c:pt>
                <c:pt idx="1">
                  <c:v>16.191811478348324</c:v>
                </c:pt>
                <c:pt idx="2">
                  <c:v>16.71887678602452</c:v>
                </c:pt>
                <c:pt idx="3">
                  <c:v>16.577936184583823</c:v>
                </c:pt>
                <c:pt idx="4">
                  <c:v>16.548814443134734</c:v>
                </c:pt>
                <c:pt idx="5">
                  <c:v>17.040184985438838</c:v>
                </c:pt>
                <c:pt idx="6">
                  <c:v>17.021181196573401</c:v>
                </c:pt>
                <c:pt idx="7">
                  <c:v>17.204575611845989</c:v>
                </c:pt>
                <c:pt idx="8">
                  <c:v>17.257235191915061</c:v>
                </c:pt>
                <c:pt idx="9">
                  <c:v>17.716992021179475</c:v>
                </c:pt>
                <c:pt idx="10">
                  <c:v>17.512089199369687</c:v>
                </c:pt>
                <c:pt idx="11">
                  <c:v>17.248780649600516</c:v>
                </c:pt>
                <c:pt idx="12">
                  <c:v>17.12748556626773</c:v>
                </c:pt>
                <c:pt idx="13">
                  <c:v>17.357429193791475</c:v>
                </c:pt>
                <c:pt idx="14">
                  <c:v>17.580963143484848</c:v>
                </c:pt>
                <c:pt idx="15">
                  <c:v>17.756944844236344</c:v>
                </c:pt>
                <c:pt idx="16">
                  <c:v>17.571587872908829</c:v>
                </c:pt>
                <c:pt idx="17">
                  <c:v>17.945811785408068</c:v>
                </c:pt>
                <c:pt idx="18">
                  <c:v>18.148936941456729</c:v>
                </c:pt>
                <c:pt idx="19">
                  <c:v>18.302486499273709</c:v>
                </c:pt>
                <c:pt idx="20">
                  <c:v>18.891003350241796</c:v>
                </c:pt>
                <c:pt idx="21">
                  <c:v>19.310514157914682</c:v>
                </c:pt>
                <c:pt idx="22">
                  <c:v>19.049591958855888</c:v>
                </c:pt>
                <c:pt idx="23">
                  <c:v>19.213801597965961</c:v>
                </c:pt>
                <c:pt idx="24">
                  <c:v>19.285720669620474</c:v>
                </c:pt>
                <c:pt idx="25">
                  <c:v>19.40622697033708</c:v>
                </c:pt>
              </c:numCache>
            </c:numRef>
          </c:val>
          <c:smooth val="0"/>
          <c:extLst>
            <c:ext xmlns:c16="http://schemas.microsoft.com/office/drawing/2014/chart" uri="{C3380CC4-5D6E-409C-BE32-E72D297353CC}">
              <c16:uniqueId val="{00000001-E89C-45C6-81BB-C9F4D3969B71}"/>
            </c:ext>
          </c:extLst>
        </c:ser>
        <c:dLbls>
          <c:showLegendKey val="0"/>
          <c:showVal val="0"/>
          <c:showCatName val="0"/>
          <c:showSerName val="0"/>
          <c:showPercent val="0"/>
          <c:showBubbleSize val="0"/>
        </c:dLbls>
        <c:smooth val="0"/>
        <c:axId val="1304079048"/>
        <c:axId val="1304076096"/>
      </c:lineChart>
      <c:catAx>
        <c:axId val="130407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076096"/>
        <c:crosses val="autoZero"/>
        <c:auto val="1"/>
        <c:lblAlgn val="ctr"/>
        <c:lblOffset val="100"/>
        <c:noMultiLvlLbl val="0"/>
      </c:catAx>
      <c:valAx>
        <c:axId val="1304076096"/>
        <c:scaling>
          <c:orientation val="minMax"/>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Rate (cents/kWh)</a:t>
                </a:r>
              </a:p>
            </c:rich>
          </c:tx>
          <c:layout>
            <c:manualLayout>
              <c:xMode val="edge"/>
              <c:yMode val="edge"/>
              <c:x val="6.1738001837417381E-3"/>
              <c:y val="0.413242767196622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079048"/>
        <c:crosses val="autoZero"/>
        <c:crossBetween val="between"/>
      </c:valAx>
      <c:spPr>
        <a:noFill/>
        <a:ln>
          <a:noFill/>
        </a:ln>
        <a:effectLst/>
      </c:spPr>
    </c:plotArea>
    <c:legend>
      <c:legendPos val="b"/>
      <c:layout>
        <c:manualLayout>
          <c:xMode val="edge"/>
          <c:yMode val="edge"/>
          <c:x val="0.2184113264571973"/>
          <c:y val="0.90453021396770217"/>
          <c:w val="0.55540245674173383"/>
          <c:h val="7.385834350471164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161926</xdr:colOff>
      <xdr:row>0</xdr:row>
      <xdr:rowOff>57150</xdr:rowOff>
    </xdr:from>
    <xdr:to>
      <xdr:col>15</xdr:col>
      <xdr:colOff>567268</xdr:colOff>
      <xdr:row>40</xdr:row>
      <xdr:rowOff>160866</xdr:rowOff>
    </xdr:to>
    <xdr:sp macro="" textlink="">
      <xdr:nvSpPr>
        <xdr:cNvPr id="2" name="TextBox 1">
          <a:extLst>
            <a:ext uri="{FF2B5EF4-FFF2-40B4-BE49-F238E27FC236}">
              <a16:creationId xmlns:a16="http://schemas.microsoft.com/office/drawing/2014/main" id="{C31EF0D5-8AE8-49F2-8BF3-76A09E479FBA}"/>
            </a:ext>
          </a:extLst>
        </xdr:cNvPr>
        <xdr:cNvSpPr txBox="1"/>
      </xdr:nvSpPr>
      <xdr:spPr>
        <a:xfrm>
          <a:off x="161926" y="57150"/>
          <a:ext cx="9549342" cy="7554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t>Release Notes 2020-09-17</a:t>
          </a:r>
        </a:p>
        <a:p>
          <a:endParaRPr lang="en-CA" sz="1100" b="1" u="sng"/>
        </a:p>
        <a:p>
          <a:pPr marL="171450" lvl="0" indent="-171450">
            <a:buFont typeface="Arial" panose="020B0604020202020204" pitchFamily="34" charset="0"/>
            <a:buChar char="•"/>
          </a:pPr>
          <a:r>
            <a:rPr lang="en-CA" sz="1100">
              <a:solidFill>
                <a:schemeClr val="dk1"/>
              </a:solidFill>
              <a:effectLst/>
              <a:latin typeface="+mn-lt"/>
              <a:ea typeface="+mn-ea"/>
              <a:cs typeface="+mn-cs"/>
            </a:rPr>
            <a:t>The objective of the model is to illustrate the net effect on NS Power customer rates of the change in cost and load associated with varying levels of electrification, DSM, and DER deployment.</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hypothesis is that because so much of the Company’s revenue requirement is fixed (approximately 50% due to the long-term nature of the underlying investments), additional revenues provided by the higher levels of sales associated with higher levels of electrification will more than offset the incremental cost to serve the higher load, placing downward pressure on the unit cost to serve customers (i.e. rates).</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analysis incorporates the cost and load information developed in the IRP.  However because the IRP cost information includes only forward looking supply-side and demand-side costs, it is necessary to:</a:t>
          </a:r>
        </a:p>
        <a:p>
          <a:pPr marL="628650" lvl="1" indent="-171450">
            <a:buFont typeface="Arial" panose="020B0604020202020204" pitchFamily="34" charset="0"/>
            <a:buChar char="•"/>
          </a:pPr>
          <a:r>
            <a:rPr lang="en-CA" sz="1100">
              <a:solidFill>
                <a:schemeClr val="dk1"/>
              </a:solidFill>
              <a:effectLst/>
              <a:latin typeface="+mn-lt"/>
              <a:ea typeface="+mn-ea"/>
              <a:cs typeface="+mn-cs"/>
            </a:rPr>
            <a:t>Develop an opening bundled service rate for comparison purposes; and</a:t>
          </a:r>
        </a:p>
        <a:p>
          <a:pPr marL="628650" lvl="1" indent="-171450">
            <a:buFont typeface="Arial" panose="020B0604020202020204" pitchFamily="34" charset="0"/>
            <a:buChar char="•"/>
          </a:pPr>
          <a:r>
            <a:rPr lang="en-CA" sz="1100">
              <a:solidFill>
                <a:schemeClr val="dk1"/>
              </a:solidFill>
              <a:effectLst/>
              <a:latin typeface="+mn-lt"/>
              <a:ea typeface="+mn-ea"/>
              <a:cs typeface="+mn-cs"/>
            </a:rPr>
            <a:t>Recognize the additional fixed cost contribution provided by additional sales from higher levels of electrification.</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Company has taken the following approach:</a:t>
          </a:r>
        </a:p>
        <a:p>
          <a:pPr marL="628650" lvl="1" indent="-171450">
            <a:buFont typeface="Arial" panose="020B0604020202020204" pitchFamily="34" charset="0"/>
            <a:buChar char="•"/>
          </a:pPr>
          <a:r>
            <a:rPr lang="en-CA" sz="1100">
              <a:solidFill>
                <a:schemeClr val="dk1"/>
              </a:solidFill>
              <a:effectLst/>
              <a:latin typeface="+mn-lt"/>
              <a:ea typeface="+mn-ea"/>
              <a:cs typeface="+mn-cs"/>
            </a:rPr>
            <a:t>We have begun with the forward looking supply-side and demand-side annual revenue requirements developed in the IRP.</a:t>
          </a:r>
        </a:p>
        <a:p>
          <a:pPr marL="628650" lvl="1" indent="-171450">
            <a:buFont typeface="Arial" panose="020B0604020202020204" pitchFamily="34" charset="0"/>
            <a:buChar char="•"/>
          </a:pPr>
          <a:r>
            <a:rPr lang="en-CA" sz="1100">
              <a:solidFill>
                <a:schemeClr val="dk1"/>
              </a:solidFill>
              <a:effectLst/>
              <a:latin typeface="+mn-lt"/>
              <a:ea typeface="+mn-ea"/>
              <a:cs typeface="+mn-cs"/>
            </a:rPr>
            <a:t>To this we have added the fixed cost amounts currently embedded in customer rates (from the most recent General Rate Application Test Year (2014)).</a:t>
          </a:r>
        </a:p>
        <a:p>
          <a:pPr marL="628650" lvl="1" indent="-171450">
            <a:buFont typeface="Arial" panose="020B0604020202020204" pitchFamily="34" charset="0"/>
            <a:buChar char="•"/>
          </a:pPr>
          <a:r>
            <a:rPr lang="en-CA" sz="1100">
              <a:solidFill>
                <a:schemeClr val="dk1"/>
              </a:solidFill>
              <a:effectLst/>
              <a:latin typeface="+mn-lt"/>
              <a:ea typeface="+mn-ea"/>
              <a:cs typeface="+mn-cs"/>
            </a:rPr>
            <a:t>The total of the IRP revenue requirement and 2014 foundation produces an estimate of total annual utility revenue requirement for the analysis period.</a:t>
          </a:r>
        </a:p>
        <a:p>
          <a:pPr marL="628650" lvl="1" indent="-171450">
            <a:buFont typeface="Arial" panose="020B0604020202020204" pitchFamily="34" charset="0"/>
            <a:buChar char="•"/>
          </a:pPr>
          <a:r>
            <a:rPr lang="en-CA" sz="1100">
              <a:solidFill>
                <a:schemeClr val="dk1"/>
              </a:solidFill>
              <a:effectLst/>
              <a:latin typeface="+mn-lt"/>
              <a:ea typeface="+mn-ea"/>
              <a:cs typeface="+mn-cs"/>
            </a:rPr>
            <a:t>To incorporate the additional FCR produced by the additional electrification sales, the Company has applied an FCR/MWh factor from the 2014 Test Year ($80/MWh) and multiplied this by the incremental sales under the various scenarios.</a:t>
          </a:r>
        </a:p>
        <a:p>
          <a:pPr marL="628650" lvl="1" indent="-171450">
            <a:buFont typeface="Arial" panose="020B0604020202020204" pitchFamily="34" charset="0"/>
            <a:buChar char="•"/>
          </a:pPr>
          <a:r>
            <a:rPr lang="en-CA" sz="1100">
              <a:solidFill>
                <a:schemeClr val="dk1"/>
              </a:solidFill>
              <a:effectLst/>
              <a:latin typeface="+mn-lt"/>
              <a:ea typeface="+mn-ea"/>
              <a:cs typeface="+mn-cs"/>
            </a:rPr>
            <a:t>The net effect of utility revenue requirement less additional FCR recovery provides an estimate of the net revenue requirement to be recovered from customers annually under various levels of electrification.</a:t>
          </a:r>
        </a:p>
        <a:p>
          <a:pPr marL="628650" lvl="1" indent="-171450">
            <a:buFont typeface="Arial" panose="020B0604020202020204" pitchFamily="34" charset="0"/>
            <a:buChar char="•"/>
          </a:pPr>
          <a:r>
            <a:rPr lang="en-CA" sz="1100">
              <a:solidFill>
                <a:schemeClr val="dk1"/>
              </a:solidFill>
              <a:effectLst/>
              <a:latin typeface="+mn-lt"/>
              <a:ea typeface="+mn-ea"/>
              <a:cs typeface="+mn-cs"/>
            </a:rPr>
            <a:t>A system rate is developed by dividing the total annual revenue requirement by total sales (i.e. net</a:t>
          </a:r>
          <a:r>
            <a:rPr lang="en-CA" sz="1100" baseline="0">
              <a:solidFill>
                <a:schemeClr val="dk1"/>
              </a:solidFill>
              <a:effectLst/>
              <a:latin typeface="+mn-lt"/>
              <a:ea typeface="+mn-ea"/>
              <a:cs typeface="+mn-cs"/>
            </a:rPr>
            <a:t> system requirement</a:t>
          </a:r>
          <a:r>
            <a:rPr lang="en-CA" sz="1100">
              <a:solidFill>
                <a:schemeClr val="dk1"/>
              </a:solidFill>
              <a:effectLst/>
              <a:latin typeface="+mn-lt"/>
              <a:ea typeface="+mn-ea"/>
              <a:cs typeface="+mn-cs"/>
            </a:rPr>
            <a:t> less losses).</a:t>
          </a:r>
        </a:p>
        <a:p>
          <a:pPr marL="628650" lvl="1" indent="-171450">
            <a:buFont typeface="Arial" panose="020B0604020202020204" pitchFamily="34" charset="0"/>
            <a:buChar char="•"/>
          </a:pPr>
          <a:r>
            <a:rPr lang="en-CA" sz="1100">
              <a:solidFill>
                <a:schemeClr val="dk1"/>
              </a:solidFill>
              <a:effectLst/>
              <a:latin typeface="+mn-lt"/>
              <a:ea typeface="+mn-ea"/>
              <a:cs typeface="+mn-cs"/>
            </a:rPr>
            <a:t>Annual rate changes are calculated as the change in the rate year-over-year.  A simple (i.e. non cumulative) average rate change is created by averaging rate changes over the analysis period.</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analysis employs a number of simplifying assumptions including:</a:t>
          </a:r>
        </a:p>
        <a:p>
          <a:pPr marL="628650" lvl="1" indent="-171450">
            <a:buFont typeface="Arial" panose="020B0604020202020204" pitchFamily="34" charset="0"/>
            <a:buChar char="•"/>
          </a:pPr>
          <a:r>
            <a:rPr lang="en-CA" sz="1100">
              <a:solidFill>
                <a:schemeClr val="dk1"/>
              </a:solidFill>
              <a:effectLst/>
              <a:latin typeface="+mn-lt"/>
              <a:ea typeface="+mn-ea"/>
              <a:cs typeface="+mn-cs"/>
            </a:rPr>
            <a:t>Electrification and the associated FCR is assumed to occur uniformly across customer classes.  To the extent this actually occurs to a greater degree in classes with higher fixed cost recovery (e.g. the residential class), the FCR can be expected to be greater.</a:t>
          </a:r>
        </a:p>
        <a:p>
          <a:pPr marL="628650" lvl="1" indent="-171450">
            <a:buFont typeface="Arial" panose="020B0604020202020204" pitchFamily="34" charset="0"/>
            <a:buChar char="•"/>
          </a:pPr>
          <a:r>
            <a:rPr lang="en-CA" sz="1100">
              <a:solidFill>
                <a:schemeClr val="dk1"/>
              </a:solidFill>
              <a:effectLst/>
              <a:latin typeface="+mn-lt"/>
              <a:ea typeface="+mn-ea"/>
              <a:cs typeface="+mn-cs"/>
            </a:rPr>
            <a:t>Changes in load from electrification are assumed to affect revenue proportionately (i.e. demand and energy billings increase at the same level).</a:t>
          </a:r>
        </a:p>
        <a:p>
          <a:pPr marL="628650" lvl="1" indent="-171450">
            <a:buFont typeface="Arial" panose="020B0604020202020204" pitchFamily="34" charset="0"/>
            <a:buChar char="•"/>
          </a:pPr>
          <a:r>
            <a:rPr lang="en-CA" sz="1100">
              <a:solidFill>
                <a:schemeClr val="dk1"/>
              </a:solidFill>
              <a:effectLst/>
              <a:latin typeface="+mn-lt"/>
              <a:ea typeface="+mn-ea"/>
              <a:cs typeface="+mn-cs"/>
            </a:rPr>
            <a:t>This beginning FCR is held constant over the analysis period.  Effectively this assumes that the decline in existing rate base due to depreciation is offset by ongoing additions to T&amp;D, General Property and other utility costs not captured in the IRP.</a:t>
          </a: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baseline="0">
              <a:solidFill>
                <a:schemeClr val="dk1"/>
              </a:solidFill>
              <a:effectLst/>
              <a:latin typeface="+mn-lt"/>
              <a:ea typeface="+mn-ea"/>
              <a:cs typeface="+mn-cs"/>
            </a:rPr>
            <a:t>2020 costs are </a:t>
          </a:r>
          <a:r>
            <a:rPr lang="en-CA" sz="1100">
              <a:solidFill>
                <a:schemeClr val="dk1"/>
              </a:solidFill>
              <a:effectLst/>
              <a:latin typeface="+mn-lt"/>
              <a:ea typeface="+mn-ea"/>
              <a:cs typeface="+mn-cs"/>
            </a:rPr>
            <a:t>not modeled in IRP but used as a reference year to calculate the first year's rate change; assumed a 1% decline from 2021 modeled costs under Low Electrification to produce the 2020 cost used in all cases</a:t>
          </a:r>
        </a:p>
        <a:p>
          <a:pPr marL="171450" lvl="0" indent="-171450">
            <a:buFont typeface="Arial" panose="020B0604020202020204" pitchFamily="34" charset="0"/>
            <a:buChar char="•"/>
          </a:pPr>
          <a:endParaRPr lang="en-CA" sz="1100">
            <a:solidFill>
              <a:schemeClr val="dk1"/>
            </a:solidFill>
            <a:effectLst/>
            <a:latin typeface="+mn-lt"/>
            <a:ea typeface="+mn-ea"/>
            <a:cs typeface="+mn-cs"/>
          </a:endParaRPr>
        </a:p>
        <a:p>
          <a:pPr marL="0" lvl="0" indent="0">
            <a:buFont typeface="Arial" panose="020B0604020202020204" pitchFamily="34" charset="0"/>
            <a:buNone/>
          </a:pPr>
          <a:r>
            <a:rPr lang="en-CA" sz="1100" b="1" u="sng">
              <a:solidFill>
                <a:schemeClr val="dk1"/>
              </a:solidFill>
              <a:effectLst/>
              <a:latin typeface="+mn-lt"/>
              <a:ea typeface="+mn-ea"/>
              <a:cs typeface="+mn-cs"/>
            </a:rPr>
            <a:t>Release Notes 2020-11-27</a:t>
          </a:r>
        </a:p>
        <a:p>
          <a:pPr marL="171450" lvl="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Updated</a:t>
          </a:r>
          <a:r>
            <a:rPr lang="en-CA" sz="1100" baseline="0">
              <a:solidFill>
                <a:schemeClr val="dk1"/>
              </a:solidFill>
              <a:effectLst/>
              <a:latin typeface="+mn-lt"/>
              <a:ea typeface="+mn-ea"/>
              <a:cs typeface="+mn-cs"/>
            </a:rPr>
            <a:t> model inputs to incorporate T&amp;D Avoided Costs of DSM for all scenarios</a:t>
          </a:r>
        </a:p>
        <a:p>
          <a:pPr marL="171450" lvl="0" indent="-171450">
            <a:buFont typeface="Arial" panose="020B0604020202020204" pitchFamily="34" charset="0"/>
            <a:buChar char="•"/>
          </a:pPr>
          <a:endParaRPr lang="en-CA" sz="1100" baseline="0">
            <a:solidFill>
              <a:schemeClr val="dk1"/>
            </a:solidFill>
            <a:effectLst/>
            <a:latin typeface="+mn-lt"/>
            <a:ea typeface="+mn-ea"/>
            <a:cs typeface="+mn-cs"/>
          </a:endParaRPr>
        </a:p>
        <a:p>
          <a:pPr marL="171450" lvl="0" indent="-171450">
            <a:buFont typeface="Arial" panose="020B0604020202020204" pitchFamily="34" charset="0"/>
            <a:buChar char="•"/>
          </a:pPr>
          <a:r>
            <a:rPr lang="en-CA" sz="1100" baseline="0">
              <a:solidFill>
                <a:schemeClr val="dk1"/>
              </a:solidFill>
              <a:effectLst/>
              <a:latin typeface="+mn-lt"/>
              <a:ea typeface="+mn-ea"/>
              <a:cs typeface="+mn-cs"/>
            </a:rPr>
            <a:t>Updated model parameters to assume $0/MWh of additional FCR; the relative rate estimate is simplified to a "system average" rate.  More complex rate modeling may be used in the future to better understand the impacts of differential load growth rates across customer classes with different FCR rates, which is anticipated to further reduce upward pressure on rates.</a:t>
          </a:r>
          <a:endParaRPr lang="en-CA" sz="1100">
            <a:solidFill>
              <a:schemeClr val="dk1"/>
            </a:solidFill>
            <a:effectLst/>
            <a:latin typeface="+mn-lt"/>
            <a:ea typeface="+mn-ea"/>
            <a:cs typeface="+mn-cs"/>
          </a:endParaRPr>
        </a:p>
        <a:p>
          <a:pPr marL="171450" lvl="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endParaRPr lang="en-CA" sz="1100">
            <a:solidFill>
              <a:schemeClr val="dk1"/>
            </a:solidFill>
            <a:effectLst/>
            <a:latin typeface="+mn-lt"/>
            <a:ea typeface="+mn-ea"/>
            <a:cs typeface="+mn-cs"/>
          </a:endParaRP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endParaRPr lang="en-CA" sz="1100" b="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56027</xdr:colOff>
      <xdr:row>128</xdr:row>
      <xdr:rowOff>128569</xdr:rowOff>
    </xdr:from>
    <xdr:to>
      <xdr:col>26</xdr:col>
      <xdr:colOff>470645</xdr:colOff>
      <xdr:row>163</xdr:row>
      <xdr:rowOff>145676</xdr:rowOff>
    </xdr:to>
    <xdr:graphicFrame macro="">
      <xdr:nvGraphicFramePr>
        <xdr:cNvPr id="2" name="Chart 1">
          <a:extLst>
            <a:ext uri="{FF2B5EF4-FFF2-40B4-BE49-F238E27FC236}">
              <a16:creationId xmlns:a16="http://schemas.microsoft.com/office/drawing/2014/main" id="{9C48BB6E-4014-4C53-8C03-1F21075F30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A4641-9498-4AF8-AD0F-90E448385ED4}">
  <sheetPr>
    <pageSetUpPr fitToPage="1"/>
  </sheetPr>
  <dimension ref="A1"/>
  <sheetViews>
    <sheetView tabSelected="1" zoomScale="70" zoomScaleNormal="70" workbookViewId="0"/>
  </sheetViews>
  <sheetFormatPr defaultRowHeight="14.4" x14ac:dyDescent="0.3"/>
  <cols>
    <col min="17" max="17" width="1.88671875" customWidth="1"/>
  </cols>
  <sheetData/>
  <pageMargins left="0.7" right="0.7" top="0.7" bottom="0.65" header="0.3" footer="0.3"/>
  <pageSetup scale="84" orientation="landscape" horizontalDpi="300" verticalDpi="300" r:id="rId1"/>
  <headerFooter>
    <oddHeader>&amp;CIRP Relative Rate Effect Model 
November 27, 2020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4538-440F-45AD-BBB5-190113F151B9}">
  <sheetPr codeName="Sheet1">
    <pageSetUpPr fitToPage="1"/>
  </sheetPr>
  <dimension ref="A1:AB128"/>
  <sheetViews>
    <sheetView zoomScale="40" zoomScaleNormal="40" workbookViewId="0"/>
  </sheetViews>
  <sheetFormatPr defaultRowHeight="14.4" x14ac:dyDescent="0.3"/>
  <cols>
    <col min="1" max="1" width="37.88671875" customWidth="1"/>
    <col min="2" max="27" width="8.6640625" customWidth="1"/>
    <col min="28" max="28" width="46.5546875" bestFit="1" customWidth="1"/>
  </cols>
  <sheetData>
    <row r="1" spans="1:28" x14ac:dyDescent="0.3">
      <c r="A1" s="6" t="s">
        <v>30</v>
      </c>
    </row>
    <row r="2" spans="1:28" x14ac:dyDescent="0.3">
      <c r="A2" s="6"/>
      <c r="B2" s="2"/>
      <c r="C2" s="2"/>
      <c r="D2" s="8"/>
      <c r="E2" s="8"/>
      <c r="F2" s="8"/>
      <c r="G2" s="8"/>
      <c r="H2" s="8"/>
      <c r="I2" s="8"/>
      <c r="J2" s="8"/>
      <c r="K2" s="8"/>
      <c r="L2" s="8"/>
      <c r="M2" s="8"/>
      <c r="N2" s="8"/>
      <c r="O2" s="8"/>
      <c r="P2" s="8"/>
      <c r="Q2" s="8"/>
      <c r="R2" s="8"/>
      <c r="S2" s="8"/>
      <c r="T2" s="8"/>
      <c r="U2" s="8"/>
      <c r="V2" s="8"/>
      <c r="W2" s="8"/>
      <c r="X2" s="8"/>
      <c r="Y2" s="8"/>
      <c r="Z2" s="8"/>
      <c r="AA2" s="8"/>
    </row>
    <row r="3" spans="1:28" x14ac:dyDescent="0.3">
      <c r="A3" s="6"/>
      <c r="B3" s="6" t="s">
        <v>0</v>
      </c>
      <c r="C3" s="6"/>
    </row>
    <row r="4" spans="1:28" x14ac:dyDescent="0.3">
      <c r="A4" s="3" t="s">
        <v>7</v>
      </c>
      <c r="B4">
        <v>2020</v>
      </c>
      <c r="C4">
        <v>2021</v>
      </c>
      <c r="D4">
        <f>+C4+1</f>
        <v>2022</v>
      </c>
      <c r="E4">
        <f t="shared" ref="E4:AA4" si="0">+D4+1</f>
        <v>2023</v>
      </c>
      <c r="F4">
        <f t="shared" si="0"/>
        <v>2024</v>
      </c>
      <c r="G4">
        <f t="shared" si="0"/>
        <v>2025</v>
      </c>
      <c r="H4">
        <f t="shared" si="0"/>
        <v>2026</v>
      </c>
      <c r="I4">
        <f t="shared" si="0"/>
        <v>2027</v>
      </c>
      <c r="J4">
        <f t="shared" si="0"/>
        <v>2028</v>
      </c>
      <c r="K4">
        <f t="shared" si="0"/>
        <v>2029</v>
      </c>
      <c r="L4">
        <f t="shared" si="0"/>
        <v>2030</v>
      </c>
      <c r="M4">
        <f t="shared" si="0"/>
        <v>2031</v>
      </c>
      <c r="N4">
        <f t="shared" si="0"/>
        <v>2032</v>
      </c>
      <c r="O4">
        <f t="shared" si="0"/>
        <v>2033</v>
      </c>
      <c r="P4">
        <f t="shared" si="0"/>
        <v>2034</v>
      </c>
      <c r="Q4">
        <f t="shared" si="0"/>
        <v>2035</v>
      </c>
      <c r="R4">
        <f t="shared" si="0"/>
        <v>2036</v>
      </c>
      <c r="S4">
        <f t="shared" si="0"/>
        <v>2037</v>
      </c>
      <c r="T4">
        <f t="shared" si="0"/>
        <v>2038</v>
      </c>
      <c r="U4">
        <f t="shared" si="0"/>
        <v>2039</v>
      </c>
      <c r="V4">
        <f t="shared" si="0"/>
        <v>2040</v>
      </c>
      <c r="W4">
        <f t="shared" si="0"/>
        <v>2041</v>
      </c>
      <c r="X4">
        <f t="shared" si="0"/>
        <v>2042</v>
      </c>
      <c r="Y4">
        <f t="shared" si="0"/>
        <v>2043</v>
      </c>
      <c r="Z4">
        <f t="shared" si="0"/>
        <v>2044</v>
      </c>
      <c r="AA4">
        <f t="shared" si="0"/>
        <v>2045</v>
      </c>
    </row>
    <row r="5" spans="1:28" x14ac:dyDescent="0.3">
      <c r="A5" s="3" t="s">
        <v>4</v>
      </c>
      <c r="B5" s="5">
        <f>C5-C5*0.01</f>
        <v>858.45945116167138</v>
      </c>
      <c r="C5" s="5">
        <v>867.13075874916296</v>
      </c>
      <c r="D5" s="4">
        <v>920.36770744938337</v>
      </c>
      <c r="E5" s="4">
        <v>877.11914872336979</v>
      </c>
      <c r="F5" s="4">
        <v>888.63675335477001</v>
      </c>
      <c r="G5" s="4">
        <v>881.63388904154442</v>
      </c>
      <c r="H5" s="4">
        <v>878.16588311670307</v>
      </c>
      <c r="I5" s="4">
        <v>876.989003355195</v>
      </c>
      <c r="J5" s="4">
        <v>878.67636982977126</v>
      </c>
      <c r="K5" s="4">
        <v>912.4944366473643</v>
      </c>
      <c r="L5" s="4">
        <v>919.60148148893984</v>
      </c>
      <c r="M5" s="4">
        <v>896.96787155612446</v>
      </c>
      <c r="N5" s="4">
        <v>890.83827991985913</v>
      </c>
      <c r="O5" s="4">
        <v>912.83967653566879</v>
      </c>
      <c r="P5" s="4">
        <v>941.97038841093411</v>
      </c>
      <c r="Q5" s="4">
        <v>967.41832705979789</v>
      </c>
      <c r="R5" s="4">
        <v>962.9050611171017</v>
      </c>
      <c r="S5" s="4">
        <v>997.88645079882133</v>
      </c>
      <c r="T5" s="4">
        <v>1025.4980212756573</v>
      </c>
      <c r="U5" s="4">
        <v>1033.2860455547809</v>
      </c>
      <c r="V5" s="4">
        <v>1103.3960621933024</v>
      </c>
      <c r="W5" s="4">
        <v>1160.2232878371785</v>
      </c>
      <c r="X5" s="4">
        <v>1148.4307277573826</v>
      </c>
      <c r="Y5" s="4">
        <v>1178.7955593749102</v>
      </c>
      <c r="Z5" s="4">
        <v>1180.6669881742212</v>
      </c>
      <c r="AA5" s="4">
        <v>1206.6659261434265</v>
      </c>
    </row>
    <row r="6" spans="1:28" x14ac:dyDescent="0.3">
      <c r="A6" s="3" t="s">
        <v>8</v>
      </c>
      <c r="B6" s="5">
        <v>800</v>
      </c>
      <c r="C6" s="5">
        <f>B6</f>
        <v>800</v>
      </c>
      <c r="D6" s="4">
        <f>+C6</f>
        <v>800</v>
      </c>
      <c r="E6" s="4">
        <f t="shared" ref="E6:AA6" si="1">+D6</f>
        <v>800</v>
      </c>
      <c r="F6" s="4">
        <f t="shared" si="1"/>
        <v>800</v>
      </c>
      <c r="G6" s="4">
        <f t="shared" si="1"/>
        <v>800</v>
      </c>
      <c r="H6" s="4">
        <f t="shared" si="1"/>
        <v>800</v>
      </c>
      <c r="I6" s="4">
        <f t="shared" si="1"/>
        <v>800</v>
      </c>
      <c r="J6" s="4">
        <f t="shared" si="1"/>
        <v>800</v>
      </c>
      <c r="K6" s="4">
        <f t="shared" si="1"/>
        <v>800</v>
      </c>
      <c r="L6" s="4">
        <f t="shared" si="1"/>
        <v>800</v>
      </c>
      <c r="M6" s="4">
        <f t="shared" si="1"/>
        <v>800</v>
      </c>
      <c r="N6" s="4">
        <f t="shared" si="1"/>
        <v>800</v>
      </c>
      <c r="O6" s="4">
        <f t="shared" si="1"/>
        <v>800</v>
      </c>
      <c r="P6" s="4">
        <f t="shared" si="1"/>
        <v>800</v>
      </c>
      <c r="Q6" s="4">
        <f t="shared" si="1"/>
        <v>800</v>
      </c>
      <c r="R6" s="4">
        <f t="shared" si="1"/>
        <v>800</v>
      </c>
      <c r="S6" s="4">
        <f t="shared" si="1"/>
        <v>800</v>
      </c>
      <c r="T6" s="4">
        <f t="shared" si="1"/>
        <v>800</v>
      </c>
      <c r="U6" s="4">
        <f t="shared" si="1"/>
        <v>800</v>
      </c>
      <c r="V6" s="4">
        <f t="shared" si="1"/>
        <v>800</v>
      </c>
      <c r="W6" s="4">
        <f t="shared" si="1"/>
        <v>800</v>
      </c>
      <c r="X6" s="4">
        <f t="shared" si="1"/>
        <v>800</v>
      </c>
      <c r="Y6" s="4">
        <f t="shared" si="1"/>
        <v>800</v>
      </c>
      <c r="Z6" s="4">
        <f t="shared" si="1"/>
        <v>800</v>
      </c>
      <c r="AA6" s="4">
        <f t="shared" si="1"/>
        <v>800</v>
      </c>
    </row>
    <row r="7" spans="1:28" ht="28.8" x14ac:dyDescent="0.3">
      <c r="A7" s="3" t="s">
        <v>9</v>
      </c>
      <c r="B7" s="1">
        <f>+B5+B6</f>
        <v>1658.4594511616715</v>
      </c>
      <c r="C7" s="1">
        <f>+C5+C6</f>
        <v>1667.1307587491629</v>
      </c>
      <c r="D7" s="1">
        <f>+D5+D6</f>
        <v>1720.3677074493835</v>
      </c>
      <c r="E7" s="1">
        <f t="shared" ref="E7:AA7" si="2">+E5+E6</f>
        <v>1677.1191487233698</v>
      </c>
      <c r="F7" s="1">
        <f t="shared" si="2"/>
        <v>1688.63675335477</v>
      </c>
      <c r="G7" s="1">
        <f t="shared" si="2"/>
        <v>1681.6338890415445</v>
      </c>
      <c r="H7" s="1">
        <f t="shared" si="2"/>
        <v>1678.1658831167031</v>
      </c>
      <c r="I7" s="1">
        <f t="shared" si="2"/>
        <v>1676.9890033551951</v>
      </c>
      <c r="J7" s="1">
        <f t="shared" si="2"/>
        <v>1678.6763698297714</v>
      </c>
      <c r="K7" s="1">
        <f t="shared" si="2"/>
        <v>1712.4944366473642</v>
      </c>
      <c r="L7" s="1">
        <f t="shared" si="2"/>
        <v>1719.60148148894</v>
      </c>
      <c r="M7" s="1">
        <f t="shared" si="2"/>
        <v>1696.9678715561245</v>
      </c>
      <c r="N7" s="1">
        <f t="shared" si="2"/>
        <v>1690.8382799198591</v>
      </c>
      <c r="O7" s="1">
        <f t="shared" si="2"/>
        <v>1712.8396765356688</v>
      </c>
      <c r="P7" s="1">
        <f t="shared" si="2"/>
        <v>1741.970388410934</v>
      </c>
      <c r="Q7" s="1">
        <f t="shared" si="2"/>
        <v>1767.4183270597978</v>
      </c>
      <c r="R7" s="1">
        <f t="shared" si="2"/>
        <v>1762.9050611171017</v>
      </c>
      <c r="S7" s="1">
        <f t="shared" si="2"/>
        <v>1797.8864507988214</v>
      </c>
      <c r="T7" s="1">
        <f t="shared" si="2"/>
        <v>1825.4980212756573</v>
      </c>
      <c r="U7" s="1">
        <f t="shared" si="2"/>
        <v>1833.2860455547809</v>
      </c>
      <c r="V7" s="1">
        <f t="shared" si="2"/>
        <v>1903.3960621933024</v>
      </c>
      <c r="W7" s="1">
        <f t="shared" si="2"/>
        <v>1960.2232878371785</v>
      </c>
      <c r="X7" s="1">
        <f t="shared" si="2"/>
        <v>1948.4307277573826</v>
      </c>
      <c r="Y7" s="1">
        <f t="shared" si="2"/>
        <v>1978.7955593749102</v>
      </c>
      <c r="Z7" s="1">
        <f t="shared" si="2"/>
        <v>1980.6669881742212</v>
      </c>
      <c r="AA7" s="1">
        <f t="shared" si="2"/>
        <v>2006.6659261434265</v>
      </c>
    </row>
    <row r="8" spans="1:28" x14ac:dyDescent="0.3">
      <c r="A8" s="3"/>
      <c r="B8" s="1"/>
      <c r="C8" s="1"/>
      <c r="D8" s="1"/>
      <c r="E8" s="1"/>
      <c r="F8" s="1"/>
      <c r="G8" s="1"/>
      <c r="H8" s="1"/>
      <c r="I8" s="1"/>
      <c r="J8" s="1"/>
      <c r="K8" s="1"/>
      <c r="L8" s="1"/>
      <c r="M8" s="1"/>
      <c r="N8" s="1"/>
      <c r="O8" s="1"/>
      <c r="P8" s="1"/>
      <c r="Q8" s="1"/>
      <c r="R8" s="1"/>
      <c r="S8" s="1"/>
      <c r="T8" s="1"/>
      <c r="U8" s="1"/>
      <c r="V8" s="1"/>
      <c r="W8" s="1"/>
      <c r="X8" s="1"/>
      <c r="Y8" s="1"/>
      <c r="Z8" s="1"/>
      <c r="AA8" s="1"/>
    </row>
    <row r="9" spans="1:28" x14ac:dyDescent="0.3">
      <c r="A9" s="3" t="s">
        <v>1</v>
      </c>
      <c r="B9" s="1"/>
      <c r="C9" s="1"/>
      <c r="D9" s="1"/>
      <c r="E9" s="1"/>
      <c r="F9" s="1"/>
      <c r="G9" s="1"/>
      <c r="H9" s="1"/>
      <c r="I9" s="1"/>
      <c r="J9" s="1"/>
      <c r="K9" s="1"/>
      <c r="L9" s="1"/>
      <c r="M9" s="1"/>
      <c r="N9" s="1"/>
      <c r="O9" s="1"/>
      <c r="P9" s="1"/>
      <c r="Q9" s="1"/>
      <c r="R9" s="1"/>
      <c r="S9" s="1"/>
      <c r="T9" s="1"/>
      <c r="U9" s="1"/>
      <c r="V9" s="1"/>
      <c r="W9" s="1"/>
      <c r="X9" s="1"/>
      <c r="Y9" s="1"/>
      <c r="Z9" s="1"/>
      <c r="AA9" s="1"/>
    </row>
    <row r="10" spans="1:28" x14ac:dyDescent="0.3">
      <c r="A10" s="3" t="s">
        <v>29</v>
      </c>
      <c r="B10" s="1">
        <f>+B18-B$18</f>
        <v>0</v>
      </c>
      <c r="C10" s="1">
        <f>+C18-C$18</f>
        <v>0</v>
      </c>
      <c r="D10" s="1">
        <f t="shared" ref="D10:AA10" si="3">+D18-D$18</f>
        <v>0</v>
      </c>
      <c r="E10" s="1">
        <f t="shared" si="3"/>
        <v>0</v>
      </c>
      <c r="F10" s="1">
        <f t="shared" si="3"/>
        <v>0</v>
      </c>
      <c r="G10" s="1">
        <f t="shared" si="3"/>
        <v>0</v>
      </c>
      <c r="H10" s="1">
        <f t="shared" si="3"/>
        <v>0</v>
      </c>
      <c r="I10" s="1">
        <f t="shared" si="3"/>
        <v>0</v>
      </c>
      <c r="J10" s="1">
        <f t="shared" si="3"/>
        <v>0</v>
      </c>
      <c r="K10" s="1">
        <f t="shared" si="3"/>
        <v>0</v>
      </c>
      <c r="L10" s="1">
        <f t="shared" si="3"/>
        <v>0</v>
      </c>
      <c r="M10" s="1">
        <f t="shared" si="3"/>
        <v>0</v>
      </c>
      <c r="N10" s="1">
        <f t="shared" si="3"/>
        <v>0</v>
      </c>
      <c r="O10" s="1">
        <f t="shared" si="3"/>
        <v>0</v>
      </c>
      <c r="P10" s="1">
        <f t="shared" si="3"/>
        <v>0</v>
      </c>
      <c r="Q10" s="1">
        <f t="shared" si="3"/>
        <v>0</v>
      </c>
      <c r="R10" s="1">
        <f t="shared" si="3"/>
        <v>0</v>
      </c>
      <c r="S10" s="1">
        <f t="shared" si="3"/>
        <v>0</v>
      </c>
      <c r="T10" s="1">
        <f t="shared" si="3"/>
        <v>0</v>
      </c>
      <c r="U10" s="1">
        <f t="shared" si="3"/>
        <v>0</v>
      </c>
      <c r="V10" s="1">
        <f t="shared" si="3"/>
        <v>0</v>
      </c>
      <c r="W10" s="1">
        <f t="shared" si="3"/>
        <v>0</v>
      </c>
      <c r="X10" s="1">
        <f t="shared" si="3"/>
        <v>0</v>
      </c>
      <c r="Y10" s="1">
        <f t="shared" si="3"/>
        <v>0</v>
      </c>
      <c r="Z10" s="1">
        <f t="shared" si="3"/>
        <v>0</v>
      </c>
      <c r="AA10" s="1">
        <f t="shared" si="3"/>
        <v>0</v>
      </c>
    </row>
    <row r="11" spans="1:28" x14ac:dyDescent="0.3">
      <c r="A11" s="3" t="s">
        <v>10</v>
      </c>
      <c r="B11" s="5">
        <v>0</v>
      </c>
      <c r="C11" s="5">
        <f>B11</f>
        <v>0</v>
      </c>
      <c r="D11" s="5">
        <f>+C11</f>
        <v>0</v>
      </c>
      <c r="E11" s="5">
        <f t="shared" ref="E11:AA11" si="4">+D11</f>
        <v>0</v>
      </c>
      <c r="F11" s="5">
        <f t="shared" si="4"/>
        <v>0</v>
      </c>
      <c r="G11" s="5">
        <f t="shared" si="4"/>
        <v>0</v>
      </c>
      <c r="H11" s="5">
        <f t="shared" si="4"/>
        <v>0</v>
      </c>
      <c r="I11" s="5">
        <f t="shared" si="4"/>
        <v>0</v>
      </c>
      <c r="J11" s="5">
        <f t="shared" si="4"/>
        <v>0</v>
      </c>
      <c r="K11" s="5">
        <f t="shared" si="4"/>
        <v>0</v>
      </c>
      <c r="L11" s="5">
        <f t="shared" si="4"/>
        <v>0</v>
      </c>
      <c r="M11" s="5">
        <f t="shared" si="4"/>
        <v>0</v>
      </c>
      <c r="N11" s="5">
        <f t="shared" si="4"/>
        <v>0</v>
      </c>
      <c r="O11" s="5">
        <f t="shared" si="4"/>
        <v>0</v>
      </c>
      <c r="P11" s="5">
        <f t="shared" si="4"/>
        <v>0</v>
      </c>
      <c r="Q11" s="5">
        <f t="shared" si="4"/>
        <v>0</v>
      </c>
      <c r="R11" s="5">
        <f t="shared" si="4"/>
        <v>0</v>
      </c>
      <c r="S11" s="5">
        <f t="shared" si="4"/>
        <v>0</v>
      </c>
      <c r="T11" s="5">
        <f t="shared" si="4"/>
        <v>0</v>
      </c>
      <c r="U11" s="5">
        <f t="shared" si="4"/>
        <v>0</v>
      </c>
      <c r="V11" s="5">
        <f t="shared" si="4"/>
        <v>0</v>
      </c>
      <c r="W11" s="5">
        <f t="shared" si="4"/>
        <v>0</v>
      </c>
      <c r="X11" s="5">
        <f t="shared" si="4"/>
        <v>0</v>
      </c>
      <c r="Y11" s="5">
        <f t="shared" si="4"/>
        <v>0</v>
      </c>
      <c r="Z11" s="5">
        <f t="shared" si="4"/>
        <v>0</v>
      </c>
      <c r="AA11" s="5">
        <f t="shared" si="4"/>
        <v>0</v>
      </c>
    </row>
    <row r="12" spans="1:28" x14ac:dyDescent="0.3">
      <c r="A12" s="3" t="s">
        <v>2</v>
      </c>
      <c r="B12" s="1">
        <f>+B10*1000*B11/1000000</f>
        <v>0</v>
      </c>
      <c r="C12" s="1">
        <f>+C10*1000*C11/1000000</f>
        <v>0</v>
      </c>
      <c r="D12" s="1">
        <f>+D10*1000*D11/1000000</f>
        <v>0</v>
      </c>
      <c r="E12" s="1">
        <f t="shared" ref="E12:AA12" si="5">+E10*1000*E11/1000000</f>
        <v>0</v>
      </c>
      <c r="F12" s="1">
        <f t="shared" si="5"/>
        <v>0</v>
      </c>
      <c r="G12" s="1">
        <f t="shared" si="5"/>
        <v>0</v>
      </c>
      <c r="H12" s="1">
        <f t="shared" si="5"/>
        <v>0</v>
      </c>
      <c r="I12" s="1">
        <f t="shared" si="5"/>
        <v>0</v>
      </c>
      <c r="J12" s="1">
        <f t="shared" si="5"/>
        <v>0</v>
      </c>
      <c r="K12" s="1">
        <f t="shared" si="5"/>
        <v>0</v>
      </c>
      <c r="L12" s="1">
        <f t="shared" si="5"/>
        <v>0</v>
      </c>
      <c r="M12" s="1">
        <f t="shared" si="5"/>
        <v>0</v>
      </c>
      <c r="N12" s="1">
        <f t="shared" si="5"/>
        <v>0</v>
      </c>
      <c r="O12" s="1">
        <f t="shared" si="5"/>
        <v>0</v>
      </c>
      <c r="P12" s="1">
        <f t="shared" si="5"/>
        <v>0</v>
      </c>
      <c r="Q12" s="1">
        <f t="shared" si="5"/>
        <v>0</v>
      </c>
      <c r="R12" s="1">
        <f t="shared" si="5"/>
        <v>0</v>
      </c>
      <c r="S12" s="1">
        <f t="shared" si="5"/>
        <v>0</v>
      </c>
      <c r="T12" s="1">
        <f t="shared" si="5"/>
        <v>0</v>
      </c>
      <c r="U12" s="1">
        <f t="shared" si="5"/>
        <v>0</v>
      </c>
      <c r="V12" s="1">
        <f t="shared" si="5"/>
        <v>0</v>
      </c>
      <c r="W12" s="1">
        <f t="shared" si="5"/>
        <v>0</v>
      </c>
      <c r="X12" s="1">
        <f t="shared" si="5"/>
        <v>0</v>
      </c>
      <c r="Y12" s="1">
        <f t="shared" si="5"/>
        <v>0</v>
      </c>
      <c r="Z12" s="1">
        <f t="shared" si="5"/>
        <v>0</v>
      </c>
      <c r="AA12" s="1">
        <f t="shared" si="5"/>
        <v>0</v>
      </c>
    </row>
    <row r="13" spans="1:28" x14ac:dyDescent="0.3">
      <c r="A13" s="3"/>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8" x14ac:dyDescent="0.3">
      <c r="A14" s="3" t="s">
        <v>5</v>
      </c>
      <c r="B14" s="1">
        <f>+B7-B12</f>
        <v>1658.4594511616715</v>
      </c>
      <c r="C14" s="1">
        <f>+C7-C12</f>
        <v>1667.1307587491629</v>
      </c>
      <c r="D14" s="1">
        <f>+D7-D12</f>
        <v>1720.3677074493835</v>
      </c>
      <c r="E14" s="1">
        <f t="shared" ref="E14:AA14" si="6">+E7-E12</f>
        <v>1677.1191487233698</v>
      </c>
      <c r="F14" s="1">
        <f t="shared" si="6"/>
        <v>1688.63675335477</v>
      </c>
      <c r="G14" s="1">
        <f t="shared" si="6"/>
        <v>1681.6338890415445</v>
      </c>
      <c r="H14" s="1">
        <f t="shared" si="6"/>
        <v>1678.1658831167031</v>
      </c>
      <c r="I14" s="1">
        <f t="shared" si="6"/>
        <v>1676.9890033551951</v>
      </c>
      <c r="J14" s="1">
        <f t="shared" si="6"/>
        <v>1678.6763698297714</v>
      </c>
      <c r="K14" s="1">
        <f t="shared" si="6"/>
        <v>1712.4944366473642</v>
      </c>
      <c r="L14" s="1">
        <f t="shared" si="6"/>
        <v>1719.60148148894</v>
      </c>
      <c r="M14" s="1">
        <f t="shared" si="6"/>
        <v>1696.9678715561245</v>
      </c>
      <c r="N14" s="1">
        <f t="shared" si="6"/>
        <v>1690.8382799198591</v>
      </c>
      <c r="O14" s="1">
        <f t="shared" si="6"/>
        <v>1712.8396765356688</v>
      </c>
      <c r="P14" s="1">
        <f t="shared" si="6"/>
        <v>1741.970388410934</v>
      </c>
      <c r="Q14" s="1">
        <f t="shared" si="6"/>
        <v>1767.4183270597978</v>
      </c>
      <c r="R14" s="1">
        <f t="shared" si="6"/>
        <v>1762.9050611171017</v>
      </c>
      <c r="S14" s="1">
        <f t="shared" si="6"/>
        <v>1797.8864507988214</v>
      </c>
      <c r="T14" s="1">
        <f t="shared" si="6"/>
        <v>1825.4980212756573</v>
      </c>
      <c r="U14" s="1">
        <f t="shared" si="6"/>
        <v>1833.2860455547809</v>
      </c>
      <c r="V14" s="1">
        <f t="shared" si="6"/>
        <v>1903.3960621933024</v>
      </c>
      <c r="W14" s="1">
        <f t="shared" si="6"/>
        <v>1960.2232878371785</v>
      </c>
      <c r="X14" s="1">
        <f t="shared" si="6"/>
        <v>1948.4307277573826</v>
      </c>
      <c r="Y14" s="1">
        <f t="shared" si="6"/>
        <v>1978.7955593749102</v>
      </c>
      <c r="Z14" s="1">
        <f t="shared" si="6"/>
        <v>1980.6669881742212</v>
      </c>
      <c r="AA14" s="1">
        <f t="shared" si="6"/>
        <v>2006.6659261434265</v>
      </c>
    </row>
    <row r="15" spans="1:28" x14ac:dyDescent="0.3">
      <c r="A15" s="3"/>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8" x14ac:dyDescent="0.3">
      <c r="A16" s="3" t="s">
        <v>3</v>
      </c>
      <c r="B16" s="5">
        <v>11314</v>
      </c>
      <c r="C16" s="5">
        <v>11326.733962879052</v>
      </c>
      <c r="D16" s="5">
        <v>11301.824016084152</v>
      </c>
      <c r="E16" s="5">
        <v>11260.048105665284</v>
      </c>
      <c r="F16" s="5">
        <v>11242.426765111872</v>
      </c>
      <c r="G16" s="5">
        <v>11165.158474157392</v>
      </c>
      <c r="H16" s="5">
        <v>11099.838819514036</v>
      </c>
      <c r="I16" s="5">
        <v>11044.201951807232</v>
      </c>
      <c r="J16" s="5">
        <v>11002.457783908998</v>
      </c>
      <c r="K16" s="5">
        <v>10924.145428622562</v>
      </c>
      <c r="L16" s="5">
        <v>10843.436043026177</v>
      </c>
      <c r="M16" s="5">
        <v>10809.243892983803</v>
      </c>
      <c r="N16" s="5">
        <v>10811.490379803639</v>
      </c>
      <c r="O16" s="5">
        <v>10786.096257261157</v>
      </c>
      <c r="P16" s="5">
        <v>10799.504224570588</v>
      </c>
      <c r="Q16" s="5">
        <v>10816.417953728165</v>
      </c>
      <c r="R16" s="5">
        <v>10859.821584684265</v>
      </c>
      <c r="S16" s="5">
        <v>10872.700041208216</v>
      </c>
      <c r="T16" s="5">
        <v>10904.471289718776</v>
      </c>
      <c r="U16" s="5">
        <v>10944.194452000043</v>
      </c>
      <c r="V16" s="5">
        <v>10987.181791952802</v>
      </c>
      <c r="W16" s="5">
        <v>11003.202730797962</v>
      </c>
      <c r="X16" s="5">
        <v>11052.978806968667</v>
      </c>
      <c r="Y16" s="5">
        <v>11104.047200782075</v>
      </c>
      <c r="Z16" s="5">
        <v>11149.47280143102</v>
      </c>
      <c r="AA16" s="5">
        <v>11216.452398243284</v>
      </c>
      <c r="AB16" t="s">
        <v>18</v>
      </c>
    </row>
    <row r="17" spans="1:28" x14ac:dyDescent="0.3">
      <c r="A17" s="3" t="s">
        <v>25</v>
      </c>
      <c r="B17" s="5">
        <f>B16*6.7%</f>
        <v>758.03800000000001</v>
      </c>
      <c r="C17" s="5">
        <f t="shared" ref="C17:AA17" si="7">C16*6.7%</f>
        <v>758.89117551289655</v>
      </c>
      <c r="D17" s="5">
        <f t="shared" si="7"/>
        <v>757.22220907763824</v>
      </c>
      <c r="E17" s="5">
        <f t="shared" si="7"/>
        <v>754.42322307957409</v>
      </c>
      <c r="F17" s="5">
        <f t="shared" si="7"/>
        <v>753.24259326249546</v>
      </c>
      <c r="G17" s="5">
        <f t="shared" si="7"/>
        <v>748.06561776854528</v>
      </c>
      <c r="H17" s="5">
        <f t="shared" si="7"/>
        <v>743.68920090744041</v>
      </c>
      <c r="I17" s="5">
        <f t="shared" si="7"/>
        <v>739.96153077108454</v>
      </c>
      <c r="J17" s="5">
        <f t="shared" si="7"/>
        <v>737.16467152190296</v>
      </c>
      <c r="K17" s="5">
        <f t="shared" si="7"/>
        <v>731.91774371771169</v>
      </c>
      <c r="L17" s="5">
        <f t="shared" si="7"/>
        <v>726.51021488275387</v>
      </c>
      <c r="M17" s="5">
        <f t="shared" si="7"/>
        <v>724.21934082991481</v>
      </c>
      <c r="N17" s="5">
        <f t="shared" si="7"/>
        <v>724.36985544684387</v>
      </c>
      <c r="O17" s="5">
        <f t="shared" si="7"/>
        <v>722.66844923649751</v>
      </c>
      <c r="P17" s="5">
        <f t="shared" si="7"/>
        <v>723.56678304622949</v>
      </c>
      <c r="Q17" s="5">
        <f t="shared" si="7"/>
        <v>724.70000289978714</v>
      </c>
      <c r="R17" s="5">
        <f t="shared" si="7"/>
        <v>727.60804617384576</v>
      </c>
      <c r="S17" s="5">
        <f t="shared" si="7"/>
        <v>728.47090276095048</v>
      </c>
      <c r="T17" s="5">
        <f t="shared" si="7"/>
        <v>730.59957641115807</v>
      </c>
      <c r="U17" s="5">
        <f t="shared" si="7"/>
        <v>733.26102828400292</v>
      </c>
      <c r="V17" s="5">
        <f t="shared" si="7"/>
        <v>736.14118006083777</v>
      </c>
      <c r="W17" s="5">
        <f t="shared" si="7"/>
        <v>737.2145829634635</v>
      </c>
      <c r="X17" s="5">
        <f t="shared" si="7"/>
        <v>740.54958006690072</v>
      </c>
      <c r="Y17" s="5">
        <f t="shared" si="7"/>
        <v>743.97116245239908</v>
      </c>
      <c r="Z17" s="5">
        <f t="shared" si="7"/>
        <v>747.01467769587839</v>
      </c>
      <c r="AA17" s="5">
        <f t="shared" si="7"/>
        <v>751.50231068230005</v>
      </c>
    </row>
    <row r="18" spans="1:28" x14ac:dyDescent="0.3">
      <c r="A18" s="3" t="s">
        <v>28</v>
      </c>
      <c r="B18" s="5">
        <f>B16-B17</f>
        <v>10555.962</v>
      </c>
      <c r="C18" s="5">
        <f t="shared" ref="C18:AA18" si="8">C16-C17</f>
        <v>10567.842787366157</v>
      </c>
      <c r="D18" s="5">
        <f t="shared" si="8"/>
        <v>10544.601807006515</v>
      </c>
      <c r="E18" s="5">
        <f t="shared" si="8"/>
        <v>10505.624882585711</v>
      </c>
      <c r="F18" s="5">
        <f t="shared" si="8"/>
        <v>10489.184171849376</v>
      </c>
      <c r="G18" s="5">
        <f t="shared" si="8"/>
        <v>10417.092856388846</v>
      </c>
      <c r="H18" s="5">
        <f t="shared" si="8"/>
        <v>10356.149618606596</v>
      </c>
      <c r="I18" s="5">
        <f t="shared" si="8"/>
        <v>10304.240421036147</v>
      </c>
      <c r="J18" s="5">
        <f t="shared" si="8"/>
        <v>10265.293112387095</v>
      </c>
      <c r="K18" s="5">
        <f t="shared" si="8"/>
        <v>10192.22768490485</v>
      </c>
      <c r="L18" s="5">
        <f t="shared" si="8"/>
        <v>10116.925828143423</v>
      </c>
      <c r="M18" s="5">
        <f t="shared" si="8"/>
        <v>10085.024552153887</v>
      </c>
      <c r="N18" s="5">
        <f t="shared" si="8"/>
        <v>10087.120524356795</v>
      </c>
      <c r="O18" s="5">
        <f t="shared" si="8"/>
        <v>10063.427808024659</v>
      </c>
      <c r="P18" s="5">
        <f t="shared" si="8"/>
        <v>10075.937441524358</v>
      </c>
      <c r="Q18" s="5">
        <f t="shared" si="8"/>
        <v>10091.717950828379</v>
      </c>
      <c r="R18" s="5">
        <f t="shared" si="8"/>
        <v>10132.213538510419</v>
      </c>
      <c r="S18" s="5">
        <f t="shared" si="8"/>
        <v>10144.229138447266</v>
      </c>
      <c r="T18" s="5">
        <f t="shared" si="8"/>
        <v>10173.871713307619</v>
      </c>
      <c r="U18" s="5">
        <f t="shared" si="8"/>
        <v>10210.93342371604</v>
      </c>
      <c r="V18" s="5">
        <f t="shared" si="8"/>
        <v>10251.040611891964</v>
      </c>
      <c r="W18" s="5">
        <f t="shared" si="8"/>
        <v>10265.9881478345</v>
      </c>
      <c r="X18" s="5">
        <f t="shared" si="8"/>
        <v>10312.429226901766</v>
      </c>
      <c r="Y18" s="5">
        <f t="shared" si="8"/>
        <v>10360.076038329677</v>
      </c>
      <c r="Z18" s="5">
        <f t="shared" si="8"/>
        <v>10402.458123735141</v>
      </c>
      <c r="AA18" s="5">
        <f t="shared" si="8"/>
        <v>10464.950087560985</v>
      </c>
    </row>
    <row r="19" spans="1:28" x14ac:dyDescent="0.3">
      <c r="A19" s="6"/>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8" x14ac:dyDescent="0.3">
      <c r="A20" s="6" t="s">
        <v>6</v>
      </c>
      <c r="B20" s="7">
        <f>+B14/(B16-B17)*100</f>
        <v>15.711116155606392</v>
      </c>
      <c r="C20" s="7">
        <f t="shared" ref="C20:AA20" si="9">+C14/(C16-C17)*100</f>
        <v>15.775506811496246</v>
      </c>
      <c r="D20" s="7">
        <f t="shared" si="9"/>
        <v>16.315151002726914</v>
      </c>
      <c r="E20" s="7">
        <f t="shared" si="9"/>
        <v>15.964011350751623</v>
      </c>
      <c r="F20" s="7">
        <f t="shared" si="9"/>
        <v>16.098837866596842</v>
      </c>
      <c r="G20" s="7">
        <f t="shared" si="9"/>
        <v>16.143024855636103</v>
      </c>
      <c r="H20" s="7">
        <f t="shared" si="9"/>
        <v>16.204534937401739</v>
      </c>
      <c r="I20" s="7">
        <f t="shared" si="9"/>
        <v>16.2747464619674</v>
      </c>
      <c r="J20" s="7">
        <f t="shared" si="9"/>
        <v>16.352931683987844</v>
      </c>
      <c r="K20" s="7">
        <f t="shared" si="9"/>
        <v>16.801964100386471</v>
      </c>
      <c r="L20" s="7">
        <f t="shared" si="9"/>
        <v>16.997272795114554</v>
      </c>
      <c r="M20" s="7">
        <f t="shared" si="9"/>
        <v>16.826611207344044</v>
      </c>
      <c r="N20" s="7">
        <f t="shared" si="9"/>
        <v>16.762348341502296</v>
      </c>
      <c r="O20" s="7">
        <f t="shared" si="9"/>
        <v>17.020439846250365</v>
      </c>
      <c r="P20" s="7">
        <f t="shared" si="9"/>
        <v>17.288420045484092</v>
      </c>
      <c r="Q20" s="7">
        <f t="shared" si="9"/>
        <v>17.513552555387452</v>
      </c>
      <c r="R20" s="7">
        <f t="shared" si="9"/>
        <v>17.399012115335598</v>
      </c>
      <c r="S20" s="7">
        <f t="shared" si="9"/>
        <v>17.72324369118121</v>
      </c>
      <c r="T20" s="7">
        <f t="shared" si="9"/>
        <v>17.94300216001221</v>
      </c>
      <c r="U20" s="7">
        <f t="shared" si="9"/>
        <v>17.954147475849446</v>
      </c>
      <c r="V20" s="7">
        <f t="shared" si="9"/>
        <v>18.567832615795343</v>
      </c>
      <c r="W20" s="7">
        <f t="shared" si="9"/>
        <v>19.094345908149783</v>
      </c>
      <c r="X20" s="7">
        <f t="shared" si="9"/>
        <v>18.894003390341453</v>
      </c>
      <c r="Y20" s="7">
        <f t="shared" si="9"/>
        <v>19.100203049223424</v>
      </c>
      <c r="Z20" s="7">
        <f t="shared" si="9"/>
        <v>19.040374540465212</v>
      </c>
      <c r="AA20" s="7">
        <f t="shared" si="9"/>
        <v>19.175112249494834</v>
      </c>
      <c r="AB20" s="7" t="str">
        <f>CONCATENATE(AB16," 2040 Coal")</f>
        <v>2.0C - Low Elec / Base DSM 2040 Coal</v>
      </c>
    </row>
    <row r="21" spans="1:28" x14ac:dyDescent="0.3">
      <c r="A21" s="6" t="s">
        <v>14</v>
      </c>
      <c r="C21" s="8">
        <f>(C20-B20)/B20</f>
        <v>4.0984138397370711E-3</v>
      </c>
      <c r="D21" s="8">
        <f>(D20-C20)/C20</f>
        <v>3.4207724523779313E-2</v>
      </c>
      <c r="E21" s="8">
        <f t="shared" ref="E21:AA21" si="10">(E20-D20)/D20</f>
        <v>-2.1522304753207735E-2</v>
      </c>
      <c r="F21" s="8">
        <f t="shared" si="10"/>
        <v>8.4456539702266863E-3</v>
      </c>
      <c r="G21" s="8">
        <f t="shared" si="10"/>
        <v>2.7447316014619725E-3</v>
      </c>
      <c r="H21" s="8">
        <f t="shared" si="10"/>
        <v>3.8103194609256184E-3</v>
      </c>
      <c r="I21" s="8">
        <f t="shared" si="10"/>
        <v>4.3328318175676409E-3</v>
      </c>
      <c r="J21" s="8">
        <f t="shared" si="10"/>
        <v>4.8040823372060473E-3</v>
      </c>
      <c r="K21" s="8">
        <f t="shared" si="10"/>
        <v>2.7458832769313265E-2</v>
      </c>
      <c r="L21" s="8">
        <f t="shared" si="10"/>
        <v>1.1624158554391351E-2</v>
      </c>
      <c r="M21" s="8">
        <f t="shared" si="10"/>
        <v>-1.0040527667448092E-2</v>
      </c>
      <c r="N21" s="8">
        <f t="shared" si="10"/>
        <v>-3.8191210963322256E-3</v>
      </c>
      <c r="O21" s="8">
        <f t="shared" si="10"/>
        <v>1.539709708269542E-2</v>
      </c>
      <c r="P21" s="8">
        <f t="shared" si="10"/>
        <v>1.5744610694814833E-2</v>
      </c>
      <c r="Q21" s="8">
        <f t="shared" si="10"/>
        <v>1.3022156409380372E-2</v>
      </c>
      <c r="R21" s="8">
        <f t="shared" si="10"/>
        <v>-6.5401031395323547E-3</v>
      </c>
      <c r="S21" s="8">
        <f t="shared" si="10"/>
        <v>1.8635056616796795E-2</v>
      </c>
      <c r="T21" s="8">
        <f t="shared" si="10"/>
        <v>1.2399449709104187E-2</v>
      </c>
      <c r="U21" s="8">
        <f t="shared" si="10"/>
        <v>6.211511171789739E-4</v>
      </c>
      <c r="V21" s="8">
        <f t="shared" si="10"/>
        <v>3.4180689490903395E-2</v>
      </c>
      <c r="W21" s="8">
        <f t="shared" si="10"/>
        <v>2.8356206308459753E-2</v>
      </c>
      <c r="X21" s="8">
        <f t="shared" si="10"/>
        <v>-1.0492243032154401E-2</v>
      </c>
      <c r="Y21" s="8">
        <f t="shared" si="10"/>
        <v>1.0913497506165343E-2</v>
      </c>
      <c r="Z21" s="8">
        <f t="shared" si="10"/>
        <v>-3.1323493579637368E-3</v>
      </c>
      <c r="AA21" s="8">
        <f t="shared" si="10"/>
        <v>7.0764211461950563E-3</v>
      </c>
    </row>
    <row r="22" spans="1:28" x14ac:dyDescent="0.3">
      <c r="A22" s="6"/>
      <c r="D22" s="8"/>
      <c r="E22" s="8"/>
      <c r="F22" s="8"/>
      <c r="G22" s="8"/>
      <c r="H22" s="8"/>
      <c r="I22" s="8"/>
      <c r="J22" s="8"/>
      <c r="K22" s="8"/>
      <c r="L22" s="8"/>
      <c r="M22" s="8"/>
      <c r="N22" s="8"/>
      <c r="O22" s="8"/>
      <c r="P22" s="8"/>
      <c r="Q22" s="8"/>
      <c r="R22" s="8"/>
      <c r="S22" s="8"/>
      <c r="T22" s="8"/>
      <c r="U22" s="8"/>
      <c r="V22" s="8"/>
      <c r="W22" s="8"/>
      <c r="X22" s="8"/>
      <c r="Y22" s="8"/>
      <c r="Z22" s="8"/>
      <c r="AA22" s="9">
        <f>AVERAGE(C21:AA21)</f>
        <v>8.0930574363865821E-3</v>
      </c>
      <c r="AB22" s="10" t="s">
        <v>26</v>
      </c>
    </row>
    <row r="23" spans="1:28" x14ac:dyDescent="0.3">
      <c r="A23" s="6"/>
      <c r="AA23" s="11">
        <f>AVERAGE(C21:L21)</f>
        <v>8.000444412140123E-3</v>
      </c>
      <c r="AB23" s="12" t="s">
        <v>27</v>
      </c>
    </row>
    <row r="24" spans="1:28" x14ac:dyDescent="0.3">
      <c r="A24" s="6"/>
      <c r="B24" s="6" t="s">
        <v>0</v>
      </c>
      <c r="C24" s="6"/>
    </row>
    <row r="25" spans="1:28" x14ac:dyDescent="0.3">
      <c r="A25" s="3" t="s">
        <v>11</v>
      </c>
      <c r="B25">
        <v>2020</v>
      </c>
      <c r="C25">
        <v>2021</v>
      </c>
      <c r="D25">
        <f>+C25+1</f>
        <v>2022</v>
      </c>
      <c r="E25">
        <f t="shared" ref="E25:AA25" si="11">+D25+1</f>
        <v>2023</v>
      </c>
      <c r="F25">
        <f t="shared" si="11"/>
        <v>2024</v>
      </c>
      <c r="G25">
        <f t="shared" si="11"/>
        <v>2025</v>
      </c>
      <c r="H25">
        <f t="shared" si="11"/>
        <v>2026</v>
      </c>
      <c r="I25">
        <f t="shared" si="11"/>
        <v>2027</v>
      </c>
      <c r="J25">
        <f t="shared" si="11"/>
        <v>2028</v>
      </c>
      <c r="K25">
        <f t="shared" si="11"/>
        <v>2029</v>
      </c>
      <c r="L25">
        <f t="shared" si="11"/>
        <v>2030</v>
      </c>
      <c r="M25">
        <f t="shared" si="11"/>
        <v>2031</v>
      </c>
      <c r="N25">
        <f t="shared" si="11"/>
        <v>2032</v>
      </c>
      <c r="O25">
        <f t="shared" si="11"/>
        <v>2033</v>
      </c>
      <c r="P25">
        <f t="shared" si="11"/>
        <v>2034</v>
      </c>
      <c r="Q25">
        <f t="shared" si="11"/>
        <v>2035</v>
      </c>
      <c r="R25">
        <f t="shared" si="11"/>
        <v>2036</v>
      </c>
      <c r="S25">
        <f t="shared" si="11"/>
        <v>2037</v>
      </c>
      <c r="T25">
        <f t="shared" si="11"/>
        <v>2038</v>
      </c>
      <c r="U25">
        <f t="shared" si="11"/>
        <v>2039</v>
      </c>
      <c r="V25">
        <f t="shared" si="11"/>
        <v>2040</v>
      </c>
      <c r="W25">
        <f t="shared" si="11"/>
        <v>2041</v>
      </c>
      <c r="X25">
        <f t="shared" si="11"/>
        <v>2042</v>
      </c>
      <c r="Y25">
        <f t="shared" si="11"/>
        <v>2043</v>
      </c>
      <c r="Z25">
        <f t="shared" si="11"/>
        <v>2044</v>
      </c>
      <c r="AA25">
        <f t="shared" si="11"/>
        <v>2045</v>
      </c>
    </row>
    <row r="26" spans="1:28" x14ac:dyDescent="0.3">
      <c r="A26" s="3" t="s">
        <v>4</v>
      </c>
      <c r="B26" s="5">
        <f>B5</f>
        <v>858.45945116167138</v>
      </c>
      <c r="C26" s="5">
        <v>864.61030874916275</v>
      </c>
      <c r="D26" s="4">
        <v>922.30311744938342</v>
      </c>
      <c r="E26" s="4">
        <v>882.67952872336957</v>
      </c>
      <c r="F26" s="4">
        <v>905.80981335476997</v>
      </c>
      <c r="G26" s="4">
        <v>912.2864190415446</v>
      </c>
      <c r="H26" s="4">
        <v>923.3498931167029</v>
      </c>
      <c r="I26" s="4">
        <v>941.43019335519489</v>
      </c>
      <c r="J26" s="4">
        <v>946.15918982977155</v>
      </c>
      <c r="K26" s="4">
        <v>982.6123666473643</v>
      </c>
      <c r="L26" s="4">
        <v>996.18993148893992</v>
      </c>
      <c r="M26" s="4">
        <v>978.00700155612435</v>
      </c>
      <c r="N26" s="4">
        <v>1001.5543199198592</v>
      </c>
      <c r="O26" s="4">
        <v>1017.6255465356693</v>
      </c>
      <c r="P26" s="4">
        <v>1053.7060784109342</v>
      </c>
      <c r="Q26" s="4">
        <v>1080.109167059798</v>
      </c>
      <c r="R26" s="4">
        <v>1093.0192111171013</v>
      </c>
      <c r="S26" s="4">
        <v>1102.9415307988215</v>
      </c>
      <c r="T26" s="4">
        <v>1140.1863012756576</v>
      </c>
      <c r="U26" s="4">
        <v>1173.9426655547813</v>
      </c>
      <c r="V26" s="4">
        <v>1255.4011521933023</v>
      </c>
      <c r="W26" s="4">
        <v>1316.8660578371789</v>
      </c>
      <c r="X26" s="4">
        <v>1303.2743577573829</v>
      </c>
      <c r="Y26" s="4">
        <v>1345.0853693749098</v>
      </c>
      <c r="Z26" s="4">
        <v>1353.820168174221</v>
      </c>
      <c r="AA26" s="4">
        <v>1394.4783461434267</v>
      </c>
    </row>
    <row r="27" spans="1:28" x14ac:dyDescent="0.3">
      <c r="A27" s="3" t="s">
        <v>8</v>
      </c>
      <c r="B27" s="1">
        <f>+B6</f>
        <v>800</v>
      </c>
      <c r="C27" s="1">
        <f>+C6</f>
        <v>800</v>
      </c>
      <c r="D27" s="2">
        <f>+C27</f>
        <v>800</v>
      </c>
      <c r="E27" s="2">
        <f t="shared" ref="E27:AA27" si="12">+D27</f>
        <v>800</v>
      </c>
      <c r="F27" s="2">
        <f t="shared" si="12"/>
        <v>800</v>
      </c>
      <c r="G27" s="2">
        <f t="shared" si="12"/>
        <v>800</v>
      </c>
      <c r="H27" s="2">
        <f t="shared" si="12"/>
        <v>800</v>
      </c>
      <c r="I27" s="2">
        <f t="shared" si="12"/>
        <v>800</v>
      </c>
      <c r="J27" s="2">
        <f t="shared" si="12"/>
        <v>800</v>
      </c>
      <c r="K27" s="2">
        <f t="shared" si="12"/>
        <v>800</v>
      </c>
      <c r="L27" s="2">
        <f t="shared" si="12"/>
        <v>800</v>
      </c>
      <c r="M27" s="2">
        <f t="shared" si="12"/>
        <v>800</v>
      </c>
      <c r="N27" s="2">
        <f t="shared" si="12"/>
        <v>800</v>
      </c>
      <c r="O27" s="2">
        <f t="shared" si="12"/>
        <v>800</v>
      </c>
      <c r="P27" s="2">
        <f t="shared" si="12"/>
        <v>800</v>
      </c>
      <c r="Q27" s="2">
        <f t="shared" si="12"/>
        <v>800</v>
      </c>
      <c r="R27" s="2">
        <f t="shared" si="12"/>
        <v>800</v>
      </c>
      <c r="S27" s="2">
        <f t="shared" si="12"/>
        <v>800</v>
      </c>
      <c r="T27" s="2">
        <f t="shared" si="12"/>
        <v>800</v>
      </c>
      <c r="U27" s="2">
        <f t="shared" si="12"/>
        <v>800</v>
      </c>
      <c r="V27" s="2">
        <f t="shared" si="12"/>
        <v>800</v>
      </c>
      <c r="W27" s="2">
        <f t="shared" si="12"/>
        <v>800</v>
      </c>
      <c r="X27" s="2">
        <f t="shared" si="12"/>
        <v>800</v>
      </c>
      <c r="Y27" s="2">
        <f t="shared" si="12"/>
        <v>800</v>
      </c>
      <c r="Z27" s="2">
        <f t="shared" si="12"/>
        <v>800</v>
      </c>
      <c r="AA27" s="2">
        <f t="shared" si="12"/>
        <v>800</v>
      </c>
    </row>
    <row r="28" spans="1:28" ht="28.8" x14ac:dyDescent="0.3">
      <c r="A28" s="3" t="s">
        <v>9</v>
      </c>
      <c r="B28" s="1">
        <f>+B26+B27</f>
        <v>1658.4594511616715</v>
      </c>
      <c r="C28" s="1">
        <f>+C26+C27</f>
        <v>1664.6103087491629</v>
      </c>
      <c r="D28" s="1">
        <f>+D26+D27</f>
        <v>1722.3031174493835</v>
      </c>
      <c r="E28" s="1">
        <f t="shared" ref="E28" si="13">+E26+E27</f>
        <v>1682.6795287233695</v>
      </c>
      <c r="F28" s="1">
        <f t="shared" ref="F28" si="14">+F26+F27</f>
        <v>1705.8098133547701</v>
      </c>
      <c r="G28" s="1">
        <f t="shared" ref="G28" si="15">+G26+G27</f>
        <v>1712.2864190415446</v>
      </c>
      <c r="H28" s="1">
        <f t="shared" ref="H28" si="16">+H26+H27</f>
        <v>1723.3498931167028</v>
      </c>
      <c r="I28" s="1">
        <f t="shared" ref="I28" si="17">+I26+I27</f>
        <v>1741.4301933551949</v>
      </c>
      <c r="J28" s="1">
        <f t="shared" ref="J28" si="18">+J26+J27</f>
        <v>1746.1591898297715</v>
      </c>
      <c r="K28" s="1">
        <f t="shared" ref="K28" si="19">+K26+K27</f>
        <v>1782.6123666473643</v>
      </c>
      <c r="L28" s="1">
        <f t="shared" ref="L28" si="20">+L26+L27</f>
        <v>1796.1899314889399</v>
      </c>
      <c r="M28" s="1">
        <f t="shared" ref="M28" si="21">+M26+M27</f>
        <v>1778.0070015561244</v>
      </c>
      <c r="N28" s="1">
        <f t="shared" ref="N28" si="22">+N26+N27</f>
        <v>1801.5543199198592</v>
      </c>
      <c r="O28" s="1">
        <f t="shared" ref="O28" si="23">+O26+O27</f>
        <v>1817.6255465356694</v>
      </c>
      <c r="P28" s="1">
        <f t="shared" ref="P28" si="24">+P26+P27</f>
        <v>1853.7060784109342</v>
      </c>
      <c r="Q28" s="1">
        <f t="shared" ref="Q28" si="25">+Q26+Q27</f>
        <v>1880.109167059798</v>
      </c>
      <c r="R28" s="1">
        <f t="shared" ref="R28" si="26">+R26+R27</f>
        <v>1893.0192111171013</v>
      </c>
      <c r="S28" s="1">
        <f t="shared" ref="S28" si="27">+S26+S27</f>
        <v>1902.9415307988215</v>
      </c>
      <c r="T28" s="1">
        <f t="shared" ref="T28" si="28">+T26+T27</f>
        <v>1940.1863012756576</v>
      </c>
      <c r="U28" s="1">
        <f t="shared" ref="U28" si="29">+U26+U27</f>
        <v>1973.9426655547813</v>
      </c>
      <c r="V28" s="1">
        <f t="shared" ref="V28" si="30">+V26+V27</f>
        <v>2055.4011521933026</v>
      </c>
      <c r="W28" s="1">
        <f t="shared" ref="W28" si="31">+W26+W27</f>
        <v>2116.8660578371791</v>
      </c>
      <c r="X28" s="1">
        <f t="shared" ref="X28" si="32">+X26+X27</f>
        <v>2103.2743577573829</v>
      </c>
      <c r="Y28" s="1">
        <f t="shared" ref="Y28" si="33">+Y26+Y27</f>
        <v>2145.0853693749095</v>
      </c>
      <c r="Z28" s="1">
        <f t="shared" ref="Z28" si="34">+Z26+Z27</f>
        <v>2153.8201681742212</v>
      </c>
      <c r="AA28" s="1">
        <f t="shared" ref="AA28" si="35">+AA26+AA27</f>
        <v>2194.4783461434267</v>
      </c>
    </row>
    <row r="29" spans="1:28" x14ac:dyDescent="0.3">
      <c r="A29" s="3"/>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8" x14ac:dyDescent="0.3">
      <c r="A30" s="3" t="s">
        <v>1</v>
      </c>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8" x14ac:dyDescent="0.3">
      <c r="A31" s="3" t="s">
        <v>29</v>
      </c>
      <c r="B31" s="1">
        <f>+B39-B$18</f>
        <v>0</v>
      </c>
      <c r="C31" s="1">
        <f>+C39-C$18</f>
        <v>10.134086650299651</v>
      </c>
      <c r="D31" s="1">
        <f t="shared" ref="D31:AA31" si="36">+D39-D$18</f>
        <v>28.4470782868284</v>
      </c>
      <c r="E31" s="1">
        <f t="shared" si="36"/>
        <v>71.707197558995176</v>
      </c>
      <c r="F31" s="1">
        <f t="shared" si="36"/>
        <v>133.0915348035378</v>
      </c>
      <c r="G31" s="1">
        <f t="shared" si="36"/>
        <v>203.25698824100618</v>
      </c>
      <c r="H31" s="1">
        <f t="shared" si="36"/>
        <v>261.97280463867173</v>
      </c>
      <c r="I31" s="1">
        <f t="shared" si="36"/>
        <v>319.79383629379117</v>
      </c>
      <c r="J31" s="1">
        <f t="shared" si="36"/>
        <v>375.4508310227975</v>
      </c>
      <c r="K31" s="1">
        <f t="shared" si="36"/>
        <v>424.90505135498097</v>
      </c>
      <c r="L31" s="1">
        <f t="shared" si="36"/>
        <v>471.5711848018509</v>
      </c>
      <c r="M31" s="1">
        <f t="shared" si="36"/>
        <v>516.83501947970399</v>
      </c>
      <c r="N31" s="1">
        <f t="shared" si="36"/>
        <v>561.86439378686191</v>
      </c>
      <c r="O31" s="1">
        <f t="shared" si="36"/>
        <v>607.98117382219061</v>
      </c>
      <c r="P31" s="1">
        <f t="shared" si="36"/>
        <v>652.87225259084153</v>
      </c>
      <c r="Q31" s="1">
        <f t="shared" si="36"/>
        <v>700.19939608722962</v>
      </c>
      <c r="R31" s="1">
        <f t="shared" si="36"/>
        <v>750.04809434667368</v>
      </c>
      <c r="S31" s="1">
        <f t="shared" si="36"/>
        <v>799.43351805309794</v>
      </c>
      <c r="T31" s="1">
        <f t="shared" si="36"/>
        <v>847.13370296379799</v>
      </c>
      <c r="U31" s="1">
        <f t="shared" si="36"/>
        <v>892.92767215474669</v>
      </c>
      <c r="V31" s="1">
        <f t="shared" si="36"/>
        <v>935.09468235629174</v>
      </c>
      <c r="W31" s="1">
        <f t="shared" si="36"/>
        <v>970.18691016623052</v>
      </c>
      <c r="X31" s="1">
        <f t="shared" si="36"/>
        <v>1000.6380660140912</v>
      </c>
      <c r="Y31" s="1">
        <f t="shared" si="36"/>
        <v>1026.789569562945</v>
      </c>
      <c r="Z31" s="1">
        <f t="shared" si="36"/>
        <v>1048.8548152243075</v>
      </c>
      <c r="AA31" s="1">
        <f t="shared" si="36"/>
        <v>1066.9948461192853</v>
      </c>
    </row>
    <row r="32" spans="1:28" x14ac:dyDescent="0.3">
      <c r="A32" s="3" t="s">
        <v>10</v>
      </c>
      <c r="B32" s="5">
        <f>$B$11</f>
        <v>0</v>
      </c>
      <c r="C32" s="5">
        <f>B32</f>
        <v>0</v>
      </c>
      <c r="D32" s="1">
        <f>+C32</f>
        <v>0</v>
      </c>
      <c r="E32" s="1">
        <f t="shared" ref="E32:AA32" si="37">+D32</f>
        <v>0</v>
      </c>
      <c r="F32" s="1">
        <f t="shared" si="37"/>
        <v>0</v>
      </c>
      <c r="G32" s="1">
        <f t="shared" si="37"/>
        <v>0</v>
      </c>
      <c r="H32" s="1">
        <f t="shared" si="37"/>
        <v>0</v>
      </c>
      <c r="I32" s="1">
        <f t="shared" si="37"/>
        <v>0</v>
      </c>
      <c r="J32" s="1">
        <f t="shared" si="37"/>
        <v>0</v>
      </c>
      <c r="K32" s="1">
        <f t="shared" si="37"/>
        <v>0</v>
      </c>
      <c r="L32" s="1">
        <f t="shared" si="37"/>
        <v>0</v>
      </c>
      <c r="M32" s="1">
        <f t="shared" si="37"/>
        <v>0</v>
      </c>
      <c r="N32" s="1">
        <f t="shared" si="37"/>
        <v>0</v>
      </c>
      <c r="O32" s="1">
        <f t="shared" si="37"/>
        <v>0</v>
      </c>
      <c r="P32" s="1">
        <f t="shared" si="37"/>
        <v>0</v>
      </c>
      <c r="Q32" s="1">
        <f t="shared" si="37"/>
        <v>0</v>
      </c>
      <c r="R32" s="1">
        <f t="shared" si="37"/>
        <v>0</v>
      </c>
      <c r="S32" s="1">
        <f t="shared" si="37"/>
        <v>0</v>
      </c>
      <c r="T32" s="1">
        <f t="shared" si="37"/>
        <v>0</v>
      </c>
      <c r="U32" s="1">
        <f t="shared" si="37"/>
        <v>0</v>
      </c>
      <c r="V32" s="1">
        <f t="shared" si="37"/>
        <v>0</v>
      </c>
      <c r="W32" s="1">
        <f t="shared" si="37"/>
        <v>0</v>
      </c>
      <c r="X32" s="1">
        <f t="shared" si="37"/>
        <v>0</v>
      </c>
      <c r="Y32" s="1">
        <f t="shared" si="37"/>
        <v>0</v>
      </c>
      <c r="Z32" s="1">
        <f t="shared" si="37"/>
        <v>0</v>
      </c>
      <c r="AA32" s="1">
        <f t="shared" si="37"/>
        <v>0</v>
      </c>
    </row>
    <row r="33" spans="1:28" x14ac:dyDescent="0.3">
      <c r="A33" s="3" t="s">
        <v>2</v>
      </c>
      <c r="B33" s="1">
        <f>+B31*1000*B32/1000000</f>
        <v>0</v>
      </c>
      <c r="C33" s="1">
        <f>+C31*1000*C32/1000000</f>
        <v>0</v>
      </c>
      <c r="D33" s="1">
        <f>+D31*1000*D32/1000000</f>
        <v>0</v>
      </c>
      <c r="E33" s="1">
        <f t="shared" ref="E33" si="38">+E31*1000*E32/1000000</f>
        <v>0</v>
      </c>
      <c r="F33" s="1">
        <f t="shared" ref="F33" si="39">+F31*1000*F32/1000000</f>
        <v>0</v>
      </c>
      <c r="G33" s="1">
        <f t="shared" ref="G33" si="40">+G31*1000*G32/1000000</f>
        <v>0</v>
      </c>
      <c r="H33" s="1">
        <f t="shared" ref="H33" si="41">+H31*1000*H32/1000000</f>
        <v>0</v>
      </c>
      <c r="I33" s="1">
        <f t="shared" ref="I33" si="42">+I31*1000*I32/1000000</f>
        <v>0</v>
      </c>
      <c r="J33" s="1">
        <f t="shared" ref="J33" si="43">+J31*1000*J32/1000000</f>
        <v>0</v>
      </c>
      <c r="K33" s="1">
        <f t="shared" ref="K33" si="44">+K31*1000*K32/1000000</f>
        <v>0</v>
      </c>
      <c r="L33" s="1">
        <f t="shared" ref="L33" si="45">+L31*1000*L32/1000000</f>
        <v>0</v>
      </c>
      <c r="M33" s="1">
        <f t="shared" ref="M33" si="46">+M31*1000*M32/1000000</f>
        <v>0</v>
      </c>
      <c r="N33" s="1">
        <f t="shared" ref="N33" si="47">+N31*1000*N32/1000000</f>
        <v>0</v>
      </c>
      <c r="O33" s="1">
        <f t="shared" ref="O33" si="48">+O31*1000*O32/1000000</f>
        <v>0</v>
      </c>
      <c r="P33" s="1">
        <f t="shared" ref="P33" si="49">+P31*1000*P32/1000000</f>
        <v>0</v>
      </c>
      <c r="Q33" s="1">
        <f t="shared" ref="Q33" si="50">+Q31*1000*Q32/1000000</f>
        <v>0</v>
      </c>
      <c r="R33" s="1">
        <f t="shared" ref="R33" si="51">+R31*1000*R32/1000000</f>
        <v>0</v>
      </c>
      <c r="S33" s="1">
        <f t="shared" ref="S33" si="52">+S31*1000*S32/1000000</f>
        <v>0</v>
      </c>
      <c r="T33" s="1">
        <f t="shared" ref="T33" si="53">+T31*1000*T32/1000000</f>
        <v>0</v>
      </c>
      <c r="U33" s="1">
        <f t="shared" ref="U33" si="54">+U31*1000*U32/1000000</f>
        <v>0</v>
      </c>
      <c r="V33" s="1">
        <f t="shared" ref="V33" si="55">+V31*1000*V32/1000000</f>
        <v>0</v>
      </c>
      <c r="W33" s="1">
        <f t="shared" ref="W33" si="56">+W31*1000*W32/1000000</f>
        <v>0</v>
      </c>
      <c r="X33" s="1">
        <f t="shared" ref="X33" si="57">+X31*1000*X32/1000000</f>
        <v>0</v>
      </c>
      <c r="Y33" s="1">
        <f t="shared" ref="Y33" si="58">+Y31*1000*Y32/1000000</f>
        <v>0</v>
      </c>
      <c r="Z33" s="1">
        <f t="shared" ref="Z33" si="59">+Z31*1000*Z32/1000000</f>
        <v>0</v>
      </c>
      <c r="AA33" s="1">
        <f t="shared" ref="AA33" si="60">+AA31*1000*AA32/1000000</f>
        <v>0</v>
      </c>
    </row>
    <row r="34" spans="1:28" x14ac:dyDescent="0.3">
      <c r="A34" s="3"/>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8" x14ac:dyDescent="0.3">
      <c r="A35" s="3" t="s">
        <v>5</v>
      </c>
      <c r="B35" s="1">
        <f>+B28-B33</f>
        <v>1658.4594511616715</v>
      </c>
      <c r="C35" s="1">
        <f>+C28-C33</f>
        <v>1664.6103087491629</v>
      </c>
      <c r="D35" s="1">
        <f>+D28-D33</f>
        <v>1722.3031174493835</v>
      </c>
      <c r="E35" s="1">
        <f t="shared" ref="E35:AA35" si="61">+E28-E33</f>
        <v>1682.6795287233695</v>
      </c>
      <c r="F35" s="1">
        <f t="shared" si="61"/>
        <v>1705.8098133547701</v>
      </c>
      <c r="G35" s="1">
        <f t="shared" si="61"/>
        <v>1712.2864190415446</v>
      </c>
      <c r="H35" s="1">
        <f t="shared" si="61"/>
        <v>1723.3498931167028</v>
      </c>
      <c r="I35" s="1">
        <f t="shared" si="61"/>
        <v>1741.4301933551949</v>
      </c>
      <c r="J35" s="1">
        <f t="shared" si="61"/>
        <v>1746.1591898297715</v>
      </c>
      <c r="K35" s="1">
        <f t="shared" si="61"/>
        <v>1782.6123666473643</v>
      </c>
      <c r="L35" s="1">
        <f t="shared" si="61"/>
        <v>1796.1899314889399</v>
      </c>
      <c r="M35" s="1">
        <f t="shared" si="61"/>
        <v>1778.0070015561244</v>
      </c>
      <c r="N35" s="1">
        <f t="shared" si="61"/>
        <v>1801.5543199198592</v>
      </c>
      <c r="O35" s="1">
        <f t="shared" si="61"/>
        <v>1817.6255465356694</v>
      </c>
      <c r="P35" s="1">
        <f t="shared" si="61"/>
        <v>1853.7060784109342</v>
      </c>
      <c r="Q35" s="1">
        <f t="shared" si="61"/>
        <v>1880.109167059798</v>
      </c>
      <c r="R35" s="1">
        <f t="shared" si="61"/>
        <v>1893.0192111171013</v>
      </c>
      <c r="S35" s="1">
        <f t="shared" si="61"/>
        <v>1902.9415307988215</v>
      </c>
      <c r="T35" s="1">
        <f t="shared" si="61"/>
        <v>1940.1863012756576</v>
      </c>
      <c r="U35" s="1">
        <f t="shared" si="61"/>
        <v>1973.9426655547813</v>
      </c>
      <c r="V35" s="1">
        <f t="shared" si="61"/>
        <v>2055.4011521933026</v>
      </c>
      <c r="W35" s="1">
        <f t="shared" si="61"/>
        <v>2116.8660578371791</v>
      </c>
      <c r="X35" s="1">
        <f t="shared" si="61"/>
        <v>2103.2743577573829</v>
      </c>
      <c r="Y35" s="1">
        <f t="shared" si="61"/>
        <v>2145.0853693749095</v>
      </c>
      <c r="Z35" s="1">
        <f t="shared" si="61"/>
        <v>2153.8201681742212</v>
      </c>
      <c r="AA35" s="1">
        <f t="shared" si="61"/>
        <v>2194.4783461434267</v>
      </c>
    </row>
    <row r="36" spans="1:28" x14ac:dyDescent="0.3">
      <c r="A36" s="3"/>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8" x14ac:dyDescent="0.3">
      <c r="A37" s="3" t="s">
        <v>3</v>
      </c>
      <c r="B37" s="5">
        <f>$B$16</f>
        <v>11314</v>
      </c>
      <c r="C37" s="5">
        <v>11337.595792086235</v>
      </c>
      <c r="D37" s="5">
        <v>11332.313917784933</v>
      </c>
      <c r="E37" s="5">
        <v>11336.904694688859</v>
      </c>
      <c r="F37" s="5">
        <v>11385.075784193905</v>
      </c>
      <c r="G37" s="5">
        <v>11383.011623397484</v>
      </c>
      <c r="H37" s="5">
        <v>11380.624247851305</v>
      </c>
      <c r="I37" s="5">
        <v>11386.960618788788</v>
      </c>
      <c r="J37" s="5">
        <v>11404.870250171374</v>
      </c>
      <c r="K37" s="5">
        <v>11379.563490096283</v>
      </c>
      <c r="L37" s="5">
        <v>11348.871396511548</v>
      </c>
      <c r="M37" s="5">
        <v>11363.193538728394</v>
      </c>
      <c r="N37" s="5">
        <v>11413.703020518389</v>
      </c>
      <c r="O37" s="5">
        <v>11437.737386759753</v>
      </c>
      <c r="P37" s="5">
        <v>11499.260122309968</v>
      </c>
      <c r="Q37" s="5">
        <v>11566.899621560138</v>
      </c>
      <c r="R37" s="5">
        <v>11663.731653651761</v>
      </c>
      <c r="S37" s="5">
        <v>11729.541968381955</v>
      </c>
      <c r="T37" s="5">
        <v>11812.438817011165</v>
      </c>
      <c r="U37" s="5">
        <v>11901.244475745752</v>
      </c>
      <c r="V37" s="5">
        <v>11989.426896300381</v>
      </c>
      <c r="W37" s="5">
        <v>12043.060083602069</v>
      </c>
      <c r="X37" s="5">
        <v>12125.474054572194</v>
      </c>
      <c r="Y37" s="5">
        <v>12204.571927001738</v>
      </c>
      <c r="Z37" s="5">
        <v>12273.647308638208</v>
      </c>
      <c r="AA37" s="5">
        <v>12360.069596656238</v>
      </c>
      <c r="AB37" t="s">
        <v>19</v>
      </c>
    </row>
    <row r="38" spans="1:28" x14ac:dyDescent="0.3">
      <c r="A38" s="3" t="s">
        <v>24</v>
      </c>
      <c r="B38" s="5">
        <f t="shared" ref="B38:AA38" si="62">B37*6.7%</f>
        <v>758.03800000000001</v>
      </c>
      <c r="C38" s="5">
        <f t="shared" si="62"/>
        <v>759.61891806977781</v>
      </c>
      <c r="D38" s="5">
        <f t="shared" si="62"/>
        <v>759.26503249159055</v>
      </c>
      <c r="E38" s="5">
        <f t="shared" si="62"/>
        <v>759.57261454415357</v>
      </c>
      <c r="F38" s="5">
        <f t="shared" si="62"/>
        <v>762.80007754099165</v>
      </c>
      <c r="G38" s="5">
        <f t="shared" si="62"/>
        <v>762.66177876763152</v>
      </c>
      <c r="H38" s="5">
        <f t="shared" si="62"/>
        <v>762.50182460603753</v>
      </c>
      <c r="I38" s="5">
        <f t="shared" si="62"/>
        <v>762.92636145884876</v>
      </c>
      <c r="J38" s="5">
        <f t="shared" si="62"/>
        <v>764.12630676148217</v>
      </c>
      <c r="K38" s="5">
        <f t="shared" si="62"/>
        <v>762.430753836451</v>
      </c>
      <c r="L38" s="5">
        <f t="shared" si="62"/>
        <v>760.37438356627376</v>
      </c>
      <c r="M38" s="5">
        <f t="shared" si="62"/>
        <v>761.33396709480246</v>
      </c>
      <c r="N38" s="5">
        <f t="shared" si="62"/>
        <v>764.7181023747321</v>
      </c>
      <c r="O38" s="5">
        <f t="shared" si="62"/>
        <v>766.32840491290347</v>
      </c>
      <c r="P38" s="5">
        <f t="shared" si="62"/>
        <v>770.45042819476794</v>
      </c>
      <c r="Q38" s="5">
        <f t="shared" si="62"/>
        <v>774.9822746445293</v>
      </c>
      <c r="R38" s="5">
        <f t="shared" si="62"/>
        <v>781.47002079466802</v>
      </c>
      <c r="S38" s="5">
        <f t="shared" si="62"/>
        <v>785.87931188159098</v>
      </c>
      <c r="T38" s="5">
        <f t="shared" si="62"/>
        <v>791.43340073974809</v>
      </c>
      <c r="U38" s="5">
        <f t="shared" si="62"/>
        <v>797.3833798749655</v>
      </c>
      <c r="V38" s="5">
        <f t="shared" si="62"/>
        <v>803.29160205212565</v>
      </c>
      <c r="W38" s="5">
        <f t="shared" si="62"/>
        <v>806.88502560133873</v>
      </c>
      <c r="X38" s="5">
        <f t="shared" si="62"/>
        <v>812.40676165633704</v>
      </c>
      <c r="Y38" s="5">
        <f t="shared" si="62"/>
        <v>817.70631910911652</v>
      </c>
      <c r="Z38" s="5">
        <f t="shared" si="62"/>
        <v>822.33436967876003</v>
      </c>
      <c r="AA38" s="5">
        <f t="shared" si="62"/>
        <v>828.12466297596802</v>
      </c>
    </row>
    <row r="39" spans="1:28" x14ac:dyDescent="0.3">
      <c r="A39" s="3" t="s">
        <v>28</v>
      </c>
      <c r="B39" s="5">
        <f>B37-B38</f>
        <v>10555.962</v>
      </c>
      <c r="C39" s="5">
        <f t="shared" ref="C39" si="63">C37-C38</f>
        <v>10577.976874016456</v>
      </c>
      <c r="D39" s="5">
        <f t="shared" ref="D39" si="64">D37-D38</f>
        <v>10573.048885293343</v>
      </c>
      <c r="E39" s="5">
        <f t="shared" ref="E39" si="65">E37-E38</f>
        <v>10577.332080144706</v>
      </c>
      <c r="F39" s="5">
        <f t="shared" ref="F39" si="66">F37-F38</f>
        <v>10622.275706652914</v>
      </c>
      <c r="G39" s="5">
        <f t="shared" ref="G39" si="67">G37-G38</f>
        <v>10620.349844629853</v>
      </c>
      <c r="H39" s="5">
        <f t="shared" ref="H39" si="68">H37-H38</f>
        <v>10618.122423245268</v>
      </c>
      <c r="I39" s="5">
        <f t="shared" ref="I39" si="69">I37-I38</f>
        <v>10624.034257329939</v>
      </c>
      <c r="J39" s="5">
        <f t="shared" ref="J39" si="70">J37-J38</f>
        <v>10640.743943409892</v>
      </c>
      <c r="K39" s="5">
        <f t="shared" ref="K39" si="71">K37-K38</f>
        <v>10617.132736259831</v>
      </c>
      <c r="L39" s="5">
        <f t="shared" ref="L39" si="72">L37-L38</f>
        <v>10588.497012945274</v>
      </c>
      <c r="M39" s="5">
        <f t="shared" ref="M39" si="73">M37-M38</f>
        <v>10601.859571633591</v>
      </c>
      <c r="N39" s="5">
        <f t="shared" ref="N39" si="74">N37-N38</f>
        <v>10648.984918143657</v>
      </c>
      <c r="O39" s="5">
        <f t="shared" ref="O39" si="75">O37-O38</f>
        <v>10671.408981846849</v>
      </c>
      <c r="P39" s="5">
        <f t="shared" ref="P39" si="76">P37-P38</f>
        <v>10728.8096941152</v>
      </c>
      <c r="Q39" s="5">
        <f t="shared" ref="Q39" si="77">Q37-Q38</f>
        <v>10791.917346915609</v>
      </c>
      <c r="R39" s="5">
        <f t="shared" ref="R39" si="78">R37-R38</f>
        <v>10882.261632857093</v>
      </c>
      <c r="S39" s="5">
        <f t="shared" ref="S39" si="79">S37-S38</f>
        <v>10943.662656500364</v>
      </c>
      <c r="T39" s="5">
        <f t="shared" ref="T39" si="80">T37-T38</f>
        <v>11021.005416271417</v>
      </c>
      <c r="U39" s="5">
        <f t="shared" ref="U39" si="81">U37-U38</f>
        <v>11103.861095870787</v>
      </c>
      <c r="V39" s="5">
        <f t="shared" ref="V39" si="82">V37-V38</f>
        <v>11186.135294248255</v>
      </c>
      <c r="W39" s="5">
        <f t="shared" ref="W39" si="83">W37-W38</f>
        <v>11236.17505800073</v>
      </c>
      <c r="X39" s="5">
        <f t="shared" ref="X39" si="84">X37-X38</f>
        <v>11313.067292915857</v>
      </c>
      <c r="Y39" s="5">
        <f t="shared" ref="Y39" si="85">Y37-Y38</f>
        <v>11386.865607892621</v>
      </c>
      <c r="Z39" s="5">
        <f t="shared" ref="Z39" si="86">Z37-Z38</f>
        <v>11451.312938959449</v>
      </c>
      <c r="AA39" s="5">
        <f t="shared" ref="AA39" si="87">AA37-AA38</f>
        <v>11531.94493368027</v>
      </c>
    </row>
    <row r="40" spans="1:28" x14ac:dyDescent="0.3">
      <c r="A40" s="6"/>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8" x14ac:dyDescent="0.3">
      <c r="A41" s="6" t="s">
        <v>6</v>
      </c>
      <c r="B41" s="7">
        <f>+B35/(B37-B38)*100</f>
        <v>15.711116155606392</v>
      </c>
      <c r="C41" s="7">
        <f t="shared" ref="C41:AA41" si="88">+C35/(C37-C38)*100</f>
        <v>15.736565966958013</v>
      </c>
      <c r="D41" s="7">
        <f t="shared" si="88"/>
        <v>16.289559767807688</v>
      </c>
      <c r="E41" s="7">
        <f t="shared" si="88"/>
        <v>15.908354923279946</v>
      </c>
      <c r="F41" s="7">
        <f t="shared" si="88"/>
        <v>16.058798137638171</v>
      </c>
      <c r="G41" s="7">
        <f t="shared" si="88"/>
        <v>16.122693170106416</v>
      </c>
      <c r="H41" s="7">
        <f t="shared" si="88"/>
        <v>16.230269575192814</v>
      </c>
      <c r="I41" s="7">
        <f t="shared" si="88"/>
        <v>16.391421104028481</v>
      </c>
      <c r="J41" s="7">
        <f t="shared" si="88"/>
        <v>16.410123193606367</v>
      </c>
      <c r="K41" s="7">
        <f t="shared" si="88"/>
        <v>16.789960255082363</v>
      </c>
      <c r="L41" s="7">
        <f t="shared" si="88"/>
        <v>16.963596715312438</v>
      </c>
      <c r="M41" s="7">
        <f t="shared" si="88"/>
        <v>16.770708851052625</v>
      </c>
      <c r="N41" s="7">
        <f t="shared" si="88"/>
        <v>16.917615470094102</v>
      </c>
      <c r="O41" s="7">
        <f t="shared" si="88"/>
        <v>17.032666910504837</v>
      </c>
      <c r="P41" s="7">
        <f t="shared" si="88"/>
        <v>17.277835391447947</v>
      </c>
      <c r="Q41" s="7">
        <f t="shared" si="88"/>
        <v>17.421456323487725</v>
      </c>
      <c r="R41" s="7">
        <f t="shared" si="88"/>
        <v>17.395457626211261</v>
      </c>
      <c r="S41" s="7">
        <f t="shared" si="88"/>
        <v>17.388525126626632</v>
      </c>
      <c r="T41" s="7">
        <f t="shared" si="88"/>
        <v>17.604440139473716</v>
      </c>
      <c r="U41" s="7">
        <f t="shared" si="88"/>
        <v>17.77708356140041</v>
      </c>
      <c r="V41" s="7">
        <f t="shared" si="88"/>
        <v>18.374542217902185</v>
      </c>
      <c r="W41" s="7">
        <f t="shared" si="88"/>
        <v>18.839739029607433</v>
      </c>
      <c r="X41" s="7">
        <f t="shared" si="88"/>
        <v>18.591548192013626</v>
      </c>
      <c r="Y41" s="7">
        <f t="shared" si="88"/>
        <v>18.838242614263212</v>
      </c>
      <c r="Z41" s="7">
        <f t="shared" si="88"/>
        <v>18.808499773388721</v>
      </c>
      <c r="AA41" s="7">
        <f t="shared" si="88"/>
        <v>19.02955970362137</v>
      </c>
      <c r="AB41" s="7" t="str">
        <f>CONCATENATE(AB37," 2040 Coal")</f>
        <v>2.1C - Mid Elec / Base DSM 2040 Coal</v>
      </c>
    </row>
    <row r="42" spans="1:28" x14ac:dyDescent="0.3">
      <c r="A42" s="6" t="s">
        <v>14</v>
      </c>
      <c r="C42" s="8">
        <f>(C41-B41)/B41</f>
        <v>1.6198601741314884E-3</v>
      </c>
      <c r="D42" s="8">
        <f>(D41-C41)/C41</f>
        <v>3.5140690923978812E-2</v>
      </c>
      <c r="E42" s="8">
        <f t="shared" ref="E42" si="89">(E41-D41)/D41</f>
        <v>-2.340178924178786E-2</v>
      </c>
      <c r="F42" s="8">
        <f t="shared" ref="F42" si="90">(F41-E41)/E41</f>
        <v>9.4568681101066723E-3</v>
      </c>
      <c r="G42" s="8">
        <f t="shared" ref="G42" si="91">(G41-F41)/F41</f>
        <v>3.9788178368398586E-3</v>
      </c>
      <c r="H42" s="8">
        <f t="shared" ref="H42" si="92">(H41-G41)/G41</f>
        <v>6.6723595091333025E-3</v>
      </c>
      <c r="I42" s="8">
        <f t="shared" ref="I42" si="93">(I41-H41)/H41</f>
        <v>9.9290728406618359E-3</v>
      </c>
      <c r="J42" s="8">
        <f t="shared" ref="J42" si="94">(J41-I41)/I41</f>
        <v>1.1409681600632786E-3</v>
      </c>
      <c r="K42" s="8">
        <f t="shared" ref="K42" si="95">(K41-J41)/J41</f>
        <v>2.3146508834497131E-2</v>
      </c>
      <c r="L42" s="8">
        <f t="shared" ref="L42" si="96">(L41-K41)/K41</f>
        <v>1.0341683815333298E-2</v>
      </c>
      <c r="M42" s="8">
        <f t="shared" ref="M42" si="97">(M41-L41)/L41</f>
        <v>-1.1370693815522024E-2</v>
      </c>
      <c r="N42" s="8">
        <f t="shared" ref="N42" si="98">(N41-M41)/M41</f>
        <v>8.759714353532318E-3</v>
      </c>
      <c r="O42" s="8">
        <f t="shared" ref="O42" si="99">(O41-N41)/N41</f>
        <v>6.8006889395326132E-3</v>
      </c>
      <c r="P42" s="8">
        <f t="shared" ref="P42" si="100">(P41-O41)/O41</f>
        <v>1.4394016053463942E-2</v>
      </c>
      <c r="Q42" s="8">
        <f t="shared" ref="Q42" si="101">(Q41-P41)/P41</f>
        <v>8.3124378017205569E-3</v>
      </c>
      <c r="R42" s="8">
        <f t="shared" ref="R42" si="102">(R41-Q41)/Q41</f>
        <v>-1.4923377698001072E-3</v>
      </c>
      <c r="S42" s="8">
        <f t="shared" ref="S42" si="103">(S41-R41)/R41</f>
        <v>-3.9852355330870459E-4</v>
      </c>
      <c r="T42" s="8">
        <f t="shared" ref="T42" si="104">(T41-S41)/S41</f>
        <v>1.2417097555701181E-2</v>
      </c>
      <c r="U42" s="8">
        <f t="shared" ref="U42" si="105">(U41-T41)/T41</f>
        <v>9.8068112680040412E-3</v>
      </c>
      <c r="V42" s="8">
        <f t="shared" ref="V42" si="106">(V41-U41)/U41</f>
        <v>3.3608361823704545E-2</v>
      </c>
      <c r="W42" s="8">
        <f t="shared" ref="W42" si="107">(W41-V41)/V41</f>
        <v>2.5317464031947946E-2</v>
      </c>
      <c r="X42" s="8">
        <f t="shared" ref="X42" si="108">(X41-W41)/W41</f>
        <v>-1.3173793819742655E-2</v>
      </c>
      <c r="Y42" s="8">
        <f t="shared" ref="Y42" si="109">(Y41-X41)/X41</f>
        <v>1.3269170469383433E-2</v>
      </c>
      <c r="Z42" s="8">
        <f t="shared" ref="Z42" si="110">(Z41-Y41)/Y41</f>
        <v>-1.5788543275247504E-3</v>
      </c>
      <c r="AA42" s="8">
        <f t="shared" ref="AA42" si="111">(AA41-Z41)/Z41</f>
        <v>1.1753193125238839E-2</v>
      </c>
    </row>
    <row r="43" spans="1:28" x14ac:dyDescent="0.3">
      <c r="A43" s="6"/>
      <c r="D43" s="8"/>
      <c r="E43" s="8"/>
      <c r="F43" s="8"/>
      <c r="G43" s="8"/>
      <c r="H43" s="8"/>
      <c r="I43" s="8"/>
      <c r="J43" s="8"/>
      <c r="K43" s="8"/>
      <c r="L43" s="8"/>
      <c r="M43" s="8"/>
      <c r="N43" s="8"/>
      <c r="O43" s="8"/>
      <c r="P43" s="8"/>
      <c r="Q43" s="8"/>
      <c r="R43" s="8"/>
      <c r="S43" s="8"/>
      <c r="T43" s="8"/>
      <c r="U43" s="8"/>
      <c r="V43" s="8"/>
      <c r="W43" s="8"/>
      <c r="X43" s="8"/>
      <c r="Y43" s="8"/>
      <c r="Z43" s="8"/>
      <c r="AA43" s="9">
        <f>AVERAGE(C42:AA42)</f>
        <v>7.7779917239715612E-3</v>
      </c>
      <c r="AB43" s="10" t="s">
        <v>15</v>
      </c>
    </row>
    <row r="44" spans="1:28" x14ac:dyDescent="0.3">
      <c r="A44" s="6"/>
      <c r="AA44" s="11">
        <f>AVERAGE(C42:L42)</f>
        <v>7.8025040962957813E-3</v>
      </c>
      <c r="AB44" s="12" t="s">
        <v>27</v>
      </c>
    </row>
    <row r="45" spans="1:28" x14ac:dyDescent="0.3">
      <c r="A45" s="6"/>
      <c r="B45" s="6" t="s">
        <v>0</v>
      </c>
      <c r="C45" s="6"/>
    </row>
    <row r="46" spans="1:28" x14ac:dyDescent="0.3">
      <c r="A46" s="3" t="s">
        <v>12</v>
      </c>
      <c r="B46">
        <v>2020</v>
      </c>
      <c r="C46">
        <v>2021</v>
      </c>
      <c r="D46">
        <f>+C46+1</f>
        <v>2022</v>
      </c>
      <c r="E46">
        <f t="shared" ref="E46:AA46" si="112">+D46+1</f>
        <v>2023</v>
      </c>
      <c r="F46">
        <f t="shared" si="112"/>
        <v>2024</v>
      </c>
      <c r="G46">
        <f t="shared" si="112"/>
        <v>2025</v>
      </c>
      <c r="H46">
        <f t="shared" si="112"/>
        <v>2026</v>
      </c>
      <c r="I46">
        <f t="shared" si="112"/>
        <v>2027</v>
      </c>
      <c r="J46">
        <f t="shared" si="112"/>
        <v>2028</v>
      </c>
      <c r="K46">
        <f t="shared" si="112"/>
        <v>2029</v>
      </c>
      <c r="L46">
        <f t="shared" si="112"/>
        <v>2030</v>
      </c>
      <c r="M46">
        <f t="shared" si="112"/>
        <v>2031</v>
      </c>
      <c r="N46">
        <f t="shared" si="112"/>
        <v>2032</v>
      </c>
      <c r="O46">
        <f t="shared" si="112"/>
        <v>2033</v>
      </c>
      <c r="P46">
        <f t="shared" si="112"/>
        <v>2034</v>
      </c>
      <c r="Q46">
        <f t="shared" si="112"/>
        <v>2035</v>
      </c>
      <c r="R46">
        <f t="shared" si="112"/>
        <v>2036</v>
      </c>
      <c r="S46">
        <f t="shared" si="112"/>
        <v>2037</v>
      </c>
      <c r="T46">
        <f t="shared" si="112"/>
        <v>2038</v>
      </c>
      <c r="U46">
        <f t="shared" si="112"/>
        <v>2039</v>
      </c>
      <c r="V46">
        <f t="shared" si="112"/>
        <v>2040</v>
      </c>
      <c r="W46">
        <f t="shared" si="112"/>
        <v>2041</v>
      </c>
      <c r="X46">
        <f t="shared" si="112"/>
        <v>2042</v>
      </c>
      <c r="Y46">
        <f t="shared" si="112"/>
        <v>2043</v>
      </c>
      <c r="Z46">
        <f t="shared" si="112"/>
        <v>2044</v>
      </c>
      <c r="AA46">
        <f t="shared" si="112"/>
        <v>2045</v>
      </c>
    </row>
    <row r="47" spans="1:28" x14ac:dyDescent="0.3">
      <c r="A47" s="3" t="s">
        <v>4</v>
      </c>
      <c r="B47" s="5">
        <f>B5</f>
        <v>858.45945116167138</v>
      </c>
      <c r="C47" s="5">
        <v>989.36876861552014</v>
      </c>
      <c r="D47" s="4">
        <v>1058.227067637805</v>
      </c>
      <c r="E47" s="4">
        <v>1041.5755050625369</v>
      </c>
      <c r="F47" s="4">
        <v>1048.5454485128571</v>
      </c>
      <c r="G47" s="4">
        <v>1060.9947248157275</v>
      </c>
      <c r="H47" s="4">
        <v>1073.7772130370204</v>
      </c>
      <c r="I47" s="4">
        <v>1091.3835686103791</v>
      </c>
      <c r="J47" s="4">
        <v>1100.114705918975</v>
      </c>
      <c r="K47" s="4">
        <v>1132.2222422216742</v>
      </c>
      <c r="L47" s="4">
        <v>1153.1737468412352</v>
      </c>
      <c r="M47" s="4">
        <v>1141.0225777901048</v>
      </c>
      <c r="N47" s="4">
        <v>1141.7148361154436</v>
      </c>
      <c r="O47" s="4">
        <v>1178.4213606477686</v>
      </c>
      <c r="P47" s="4">
        <v>1211.1736844396426</v>
      </c>
      <c r="Q47" s="4">
        <v>1252.51389653245</v>
      </c>
      <c r="R47" s="4">
        <v>1272.5531306565956</v>
      </c>
      <c r="S47" s="4">
        <v>1324.8469082849542</v>
      </c>
      <c r="T47" s="4">
        <v>1376.1853345709844</v>
      </c>
      <c r="U47" s="4">
        <v>1405.1257735147885</v>
      </c>
      <c r="V47" s="4">
        <v>1509.731130882896</v>
      </c>
      <c r="W47" s="4">
        <v>1571.8207621991689</v>
      </c>
      <c r="X47" s="4">
        <v>1571.6762364788935</v>
      </c>
      <c r="Y47" s="4">
        <v>1611.8043990044575</v>
      </c>
      <c r="Z47" s="4">
        <v>1641.2041345110324</v>
      </c>
      <c r="AA47" s="4">
        <v>1679.2840985083367</v>
      </c>
    </row>
    <row r="48" spans="1:28" x14ac:dyDescent="0.3">
      <c r="A48" s="3" t="s">
        <v>8</v>
      </c>
      <c r="B48" s="1">
        <f>+B27</f>
        <v>800</v>
      </c>
      <c r="C48" s="1">
        <f>+C27</f>
        <v>800</v>
      </c>
      <c r="D48" s="2">
        <f>+C48</f>
        <v>800</v>
      </c>
      <c r="E48" s="2">
        <f t="shared" ref="E48:AA48" si="113">+D48</f>
        <v>800</v>
      </c>
      <c r="F48" s="2">
        <f t="shared" si="113"/>
        <v>800</v>
      </c>
      <c r="G48" s="2">
        <f t="shared" si="113"/>
        <v>800</v>
      </c>
      <c r="H48" s="2">
        <f t="shared" si="113"/>
        <v>800</v>
      </c>
      <c r="I48" s="2">
        <f t="shared" si="113"/>
        <v>800</v>
      </c>
      <c r="J48" s="2">
        <f t="shared" si="113"/>
        <v>800</v>
      </c>
      <c r="K48" s="2">
        <f t="shared" si="113"/>
        <v>800</v>
      </c>
      <c r="L48" s="2">
        <f t="shared" si="113"/>
        <v>800</v>
      </c>
      <c r="M48" s="2">
        <f t="shared" si="113"/>
        <v>800</v>
      </c>
      <c r="N48" s="2">
        <f t="shared" si="113"/>
        <v>800</v>
      </c>
      <c r="O48" s="2">
        <f t="shared" si="113"/>
        <v>800</v>
      </c>
      <c r="P48" s="2">
        <f t="shared" si="113"/>
        <v>800</v>
      </c>
      <c r="Q48" s="2">
        <f t="shared" si="113"/>
        <v>800</v>
      </c>
      <c r="R48" s="2">
        <f t="shared" si="113"/>
        <v>800</v>
      </c>
      <c r="S48" s="2">
        <f t="shared" si="113"/>
        <v>800</v>
      </c>
      <c r="T48" s="2">
        <f t="shared" si="113"/>
        <v>800</v>
      </c>
      <c r="U48" s="2">
        <f t="shared" si="113"/>
        <v>800</v>
      </c>
      <c r="V48" s="2">
        <f t="shared" si="113"/>
        <v>800</v>
      </c>
      <c r="W48" s="2">
        <f t="shared" si="113"/>
        <v>800</v>
      </c>
      <c r="X48" s="2">
        <f t="shared" si="113"/>
        <v>800</v>
      </c>
      <c r="Y48" s="2">
        <f t="shared" si="113"/>
        <v>800</v>
      </c>
      <c r="Z48" s="2">
        <f t="shared" si="113"/>
        <v>800</v>
      </c>
      <c r="AA48" s="2">
        <f t="shared" si="113"/>
        <v>800</v>
      </c>
    </row>
    <row r="49" spans="1:28" ht="28.8" x14ac:dyDescent="0.3">
      <c r="A49" s="3" t="s">
        <v>9</v>
      </c>
      <c r="B49" s="1">
        <f>+B47+B48</f>
        <v>1658.4594511616715</v>
      </c>
      <c r="C49" s="1">
        <f>+C47+C48</f>
        <v>1789.3687686155201</v>
      </c>
      <c r="D49" s="1">
        <f>+D47+D48</f>
        <v>1858.227067637805</v>
      </c>
      <c r="E49" s="1">
        <f t="shared" ref="E49" si="114">+E47+E48</f>
        <v>1841.5755050625369</v>
      </c>
      <c r="F49" s="1">
        <f t="shared" ref="F49" si="115">+F47+F48</f>
        <v>1848.5454485128571</v>
      </c>
      <c r="G49" s="1">
        <f t="shared" ref="G49" si="116">+G47+G48</f>
        <v>1860.9947248157275</v>
      </c>
      <c r="H49" s="1">
        <f t="shared" ref="H49" si="117">+H47+H48</f>
        <v>1873.7772130370204</v>
      </c>
      <c r="I49" s="1">
        <f t="shared" ref="I49" si="118">+I47+I48</f>
        <v>1891.3835686103791</v>
      </c>
      <c r="J49" s="1">
        <f t="shared" ref="J49" si="119">+J47+J48</f>
        <v>1900.114705918975</v>
      </c>
      <c r="K49" s="1">
        <f t="shared" ref="K49" si="120">+K47+K48</f>
        <v>1932.2222422216742</v>
      </c>
      <c r="L49" s="1">
        <f t="shared" ref="L49" si="121">+L47+L48</f>
        <v>1953.1737468412352</v>
      </c>
      <c r="M49" s="1">
        <f t="shared" ref="M49" si="122">+M47+M48</f>
        <v>1941.0225777901048</v>
      </c>
      <c r="N49" s="1">
        <f t="shared" ref="N49" si="123">+N47+N48</f>
        <v>1941.7148361154436</v>
      </c>
      <c r="O49" s="1">
        <f t="shared" ref="O49" si="124">+O47+O48</f>
        <v>1978.4213606477686</v>
      </c>
      <c r="P49" s="1">
        <f t="shared" ref="P49" si="125">+P47+P48</f>
        <v>2011.1736844396426</v>
      </c>
      <c r="Q49" s="1">
        <f t="shared" ref="Q49" si="126">+Q47+Q48</f>
        <v>2052.51389653245</v>
      </c>
      <c r="R49" s="1">
        <f t="shared" ref="R49" si="127">+R47+R48</f>
        <v>2072.5531306565954</v>
      </c>
      <c r="S49" s="1">
        <f t="shared" ref="S49" si="128">+S47+S48</f>
        <v>2124.8469082849542</v>
      </c>
      <c r="T49" s="1">
        <f t="shared" ref="T49" si="129">+T47+T48</f>
        <v>2176.1853345709842</v>
      </c>
      <c r="U49" s="1">
        <f t="shared" ref="U49" si="130">+U47+U48</f>
        <v>2205.1257735147883</v>
      </c>
      <c r="V49" s="1">
        <f t="shared" ref="V49" si="131">+V47+V48</f>
        <v>2309.7311308828957</v>
      </c>
      <c r="W49" s="1">
        <f t="shared" ref="W49" si="132">+W47+W48</f>
        <v>2371.8207621991687</v>
      </c>
      <c r="X49" s="1">
        <f t="shared" ref="X49" si="133">+X47+X48</f>
        <v>2371.6762364788938</v>
      </c>
      <c r="Y49" s="1">
        <f t="shared" ref="Y49" si="134">+Y47+Y48</f>
        <v>2411.8043990044575</v>
      </c>
      <c r="Z49" s="1">
        <f t="shared" ref="Z49" si="135">+Z47+Z48</f>
        <v>2441.2041345110324</v>
      </c>
      <c r="AA49" s="1">
        <f t="shared" ref="AA49" si="136">+AA47+AA48</f>
        <v>2479.2840985083367</v>
      </c>
    </row>
    <row r="50" spans="1:28" x14ac:dyDescent="0.3">
      <c r="A50" s="3"/>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8" x14ac:dyDescent="0.3">
      <c r="A51" s="3" t="s">
        <v>1</v>
      </c>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8" x14ac:dyDescent="0.3">
      <c r="A52" s="3" t="s">
        <v>29</v>
      </c>
      <c r="B52" s="1">
        <f>+B60-B$18</f>
        <v>0</v>
      </c>
      <c r="C52" s="1">
        <f>+C60-C$18</f>
        <v>20.268173300612034</v>
      </c>
      <c r="D52" s="1">
        <f t="shared" ref="D52:AA52" si="137">+D60-D$18</f>
        <v>84.486248363195045</v>
      </c>
      <c r="E52" s="1">
        <f t="shared" si="137"/>
        <v>101.7905159227812</v>
      </c>
      <c r="F52" s="1">
        <f t="shared" si="137"/>
        <v>166.34046412642601</v>
      </c>
      <c r="G52" s="1">
        <f t="shared" si="137"/>
        <v>260.61014664092909</v>
      </c>
      <c r="H52" s="1">
        <f t="shared" si="137"/>
        <v>328.66292307564981</v>
      </c>
      <c r="I52" s="1">
        <f t="shared" si="137"/>
        <v>403.62426216587846</v>
      </c>
      <c r="J52" s="1">
        <f t="shared" si="137"/>
        <v>477.82398542720875</v>
      </c>
      <c r="K52" s="1">
        <f t="shared" si="137"/>
        <v>559.24928852057201</v>
      </c>
      <c r="L52" s="1">
        <f t="shared" si="137"/>
        <v>640.42168493642021</v>
      </c>
      <c r="M52" s="1">
        <f t="shared" si="137"/>
        <v>728.40019754735113</v>
      </c>
      <c r="N52" s="1">
        <f t="shared" si="137"/>
        <v>816.05083044745516</v>
      </c>
      <c r="O52" s="1">
        <f t="shared" si="137"/>
        <v>917.86062775187384</v>
      </c>
      <c r="P52" s="1">
        <f t="shared" si="137"/>
        <v>1024.7732151279251</v>
      </c>
      <c r="Q52" s="1">
        <f t="shared" si="137"/>
        <v>1135.8965091075279</v>
      </c>
      <c r="R52" s="1">
        <f t="shared" si="137"/>
        <v>1248.11539927169</v>
      </c>
      <c r="S52" s="1">
        <f t="shared" si="137"/>
        <v>1360.241773435444</v>
      </c>
      <c r="T52" s="1">
        <f t="shared" si="137"/>
        <v>1464.5498796252723</v>
      </c>
      <c r="U52" s="1">
        <f t="shared" si="137"/>
        <v>1572.0765416484046</v>
      </c>
      <c r="V52" s="1">
        <f t="shared" si="137"/>
        <v>1662.487852387796</v>
      </c>
      <c r="W52" s="1">
        <f t="shared" si="137"/>
        <v>1741.534259799535</v>
      </c>
      <c r="X52" s="1">
        <f t="shared" si="137"/>
        <v>1815.1901263804084</v>
      </c>
      <c r="Y52" s="1">
        <f t="shared" si="137"/>
        <v>1878.2410088782581</v>
      </c>
      <c r="Z52" s="1">
        <f t="shared" si="137"/>
        <v>1929.119457301209</v>
      </c>
      <c r="AA52" s="1">
        <f t="shared" si="137"/>
        <v>1974.0973701600997</v>
      </c>
    </row>
    <row r="53" spans="1:28" x14ac:dyDescent="0.3">
      <c r="A53" s="3" t="s">
        <v>10</v>
      </c>
      <c r="B53" s="5">
        <f>$B$11</f>
        <v>0</v>
      </c>
      <c r="C53" s="5">
        <f>B53</f>
        <v>0</v>
      </c>
      <c r="D53" s="1">
        <f>+C53</f>
        <v>0</v>
      </c>
      <c r="E53" s="1">
        <f t="shared" ref="E53:AA53" si="138">+D53</f>
        <v>0</v>
      </c>
      <c r="F53" s="1">
        <f t="shared" si="138"/>
        <v>0</v>
      </c>
      <c r="G53" s="1">
        <f t="shared" si="138"/>
        <v>0</v>
      </c>
      <c r="H53" s="1">
        <f t="shared" si="138"/>
        <v>0</v>
      </c>
      <c r="I53" s="1">
        <f t="shared" si="138"/>
        <v>0</v>
      </c>
      <c r="J53" s="1">
        <f t="shared" si="138"/>
        <v>0</v>
      </c>
      <c r="K53" s="1">
        <f t="shared" si="138"/>
        <v>0</v>
      </c>
      <c r="L53" s="1">
        <f t="shared" si="138"/>
        <v>0</v>
      </c>
      <c r="M53" s="1">
        <f t="shared" si="138"/>
        <v>0</v>
      </c>
      <c r="N53" s="1">
        <f t="shared" si="138"/>
        <v>0</v>
      </c>
      <c r="O53" s="1">
        <f t="shared" si="138"/>
        <v>0</v>
      </c>
      <c r="P53" s="1">
        <f t="shared" si="138"/>
        <v>0</v>
      </c>
      <c r="Q53" s="1">
        <f t="shared" si="138"/>
        <v>0</v>
      </c>
      <c r="R53" s="1">
        <f t="shared" si="138"/>
        <v>0</v>
      </c>
      <c r="S53" s="1">
        <f t="shared" si="138"/>
        <v>0</v>
      </c>
      <c r="T53" s="1">
        <f t="shared" si="138"/>
        <v>0</v>
      </c>
      <c r="U53" s="1">
        <f t="shared" si="138"/>
        <v>0</v>
      </c>
      <c r="V53" s="1">
        <f t="shared" si="138"/>
        <v>0</v>
      </c>
      <c r="W53" s="1">
        <f t="shared" si="138"/>
        <v>0</v>
      </c>
      <c r="X53" s="1">
        <f t="shared" si="138"/>
        <v>0</v>
      </c>
      <c r="Y53" s="1">
        <f t="shared" si="138"/>
        <v>0</v>
      </c>
      <c r="Z53" s="1">
        <f t="shared" si="138"/>
        <v>0</v>
      </c>
      <c r="AA53" s="1">
        <f t="shared" si="138"/>
        <v>0</v>
      </c>
    </row>
    <row r="54" spans="1:28" x14ac:dyDescent="0.3">
      <c r="A54" s="3" t="s">
        <v>2</v>
      </c>
      <c r="B54" s="1">
        <f>+B52*1000*B53/1000000</f>
        <v>0</v>
      </c>
      <c r="C54" s="1">
        <f>+C52*1000*C53/1000000</f>
        <v>0</v>
      </c>
      <c r="D54" s="1">
        <f>+D52*1000*D53/1000000</f>
        <v>0</v>
      </c>
      <c r="E54" s="1">
        <f t="shared" ref="E54" si="139">+E52*1000*E53/1000000</f>
        <v>0</v>
      </c>
      <c r="F54" s="1">
        <f t="shared" ref="F54" si="140">+F52*1000*F53/1000000</f>
        <v>0</v>
      </c>
      <c r="G54" s="1">
        <f t="shared" ref="G54" si="141">+G52*1000*G53/1000000</f>
        <v>0</v>
      </c>
      <c r="H54" s="1">
        <f t="shared" ref="H54" si="142">+H52*1000*H53/1000000</f>
        <v>0</v>
      </c>
      <c r="I54" s="1">
        <f t="shared" ref="I54" si="143">+I52*1000*I53/1000000</f>
        <v>0</v>
      </c>
      <c r="J54" s="1">
        <f t="shared" ref="J54" si="144">+J52*1000*J53/1000000</f>
        <v>0</v>
      </c>
      <c r="K54" s="1">
        <f t="shared" ref="K54" si="145">+K52*1000*K53/1000000</f>
        <v>0</v>
      </c>
      <c r="L54" s="1">
        <f t="shared" ref="L54" si="146">+L52*1000*L53/1000000</f>
        <v>0</v>
      </c>
      <c r="M54" s="1">
        <f t="shared" ref="M54" si="147">+M52*1000*M53/1000000</f>
        <v>0</v>
      </c>
      <c r="N54" s="1">
        <f t="shared" ref="N54" si="148">+N52*1000*N53/1000000</f>
        <v>0</v>
      </c>
      <c r="O54" s="1">
        <f t="shared" ref="O54" si="149">+O52*1000*O53/1000000</f>
        <v>0</v>
      </c>
      <c r="P54" s="1">
        <f t="shared" ref="P54" si="150">+P52*1000*P53/1000000</f>
        <v>0</v>
      </c>
      <c r="Q54" s="1">
        <f t="shared" ref="Q54" si="151">+Q52*1000*Q53/1000000</f>
        <v>0</v>
      </c>
      <c r="R54" s="1">
        <f t="shared" ref="R54" si="152">+R52*1000*R53/1000000</f>
        <v>0</v>
      </c>
      <c r="S54" s="1">
        <f t="shared" ref="S54" si="153">+S52*1000*S53/1000000</f>
        <v>0</v>
      </c>
      <c r="T54" s="1">
        <f t="shared" ref="T54" si="154">+T52*1000*T53/1000000</f>
        <v>0</v>
      </c>
      <c r="U54" s="1">
        <f t="shared" ref="U54" si="155">+U52*1000*U53/1000000</f>
        <v>0</v>
      </c>
      <c r="V54" s="1">
        <f t="shared" ref="V54" si="156">+V52*1000*V53/1000000</f>
        <v>0</v>
      </c>
      <c r="W54" s="1">
        <f t="shared" ref="W54" si="157">+W52*1000*W53/1000000</f>
        <v>0</v>
      </c>
      <c r="X54" s="1">
        <f t="shared" ref="X54" si="158">+X52*1000*X53/1000000</f>
        <v>0</v>
      </c>
      <c r="Y54" s="1">
        <f t="shared" ref="Y54" si="159">+Y52*1000*Y53/1000000</f>
        <v>0</v>
      </c>
      <c r="Z54" s="1">
        <f t="shared" ref="Z54" si="160">+Z52*1000*Z53/1000000</f>
        <v>0</v>
      </c>
      <c r="AA54" s="1">
        <f t="shared" ref="AA54" si="161">+AA52*1000*AA53/1000000</f>
        <v>0</v>
      </c>
    </row>
    <row r="55" spans="1:28" x14ac:dyDescent="0.3">
      <c r="A55" s="3"/>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8" x14ac:dyDescent="0.3">
      <c r="A56" s="3" t="s">
        <v>5</v>
      </c>
      <c r="B56" s="1">
        <f>+B49-B54</f>
        <v>1658.4594511616715</v>
      </c>
      <c r="C56" s="1">
        <f>+C49-C54</f>
        <v>1789.3687686155201</v>
      </c>
      <c r="D56" s="1">
        <f>+D49-D54</f>
        <v>1858.227067637805</v>
      </c>
      <c r="E56" s="1">
        <f t="shared" ref="E56:AA56" si="162">+E49-E54</f>
        <v>1841.5755050625369</v>
      </c>
      <c r="F56" s="1">
        <f t="shared" si="162"/>
        <v>1848.5454485128571</v>
      </c>
      <c r="G56" s="1">
        <f t="shared" si="162"/>
        <v>1860.9947248157275</v>
      </c>
      <c r="H56" s="1">
        <f t="shared" si="162"/>
        <v>1873.7772130370204</v>
      </c>
      <c r="I56" s="1">
        <f t="shared" si="162"/>
        <v>1891.3835686103791</v>
      </c>
      <c r="J56" s="1">
        <f t="shared" si="162"/>
        <v>1900.114705918975</v>
      </c>
      <c r="K56" s="1">
        <f t="shared" si="162"/>
        <v>1932.2222422216742</v>
      </c>
      <c r="L56" s="1">
        <f t="shared" si="162"/>
        <v>1953.1737468412352</v>
      </c>
      <c r="M56" s="1">
        <f t="shared" si="162"/>
        <v>1941.0225777901048</v>
      </c>
      <c r="N56" s="1">
        <f t="shared" si="162"/>
        <v>1941.7148361154436</v>
      </c>
      <c r="O56" s="1">
        <f t="shared" si="162"/>
        <v>1978.4213606477686</v>
      </c>
      <c r="P56" s="1">
        <f t="shared" si="162"/>
        <v>2011.1736844396426</v>
      </c>
      <c r="Q56" s="1">
        <f t="shared" si="162"/>
        <v>2052.51389653245</v>
      </c>
      <c r="R56" s="1">
        <f t="shared" si="162"/>
        <v>2072.5531306565954</v>
      </c>
      <c r="S56" s="1">
        <f t="shared" si="162"/>
        <v>2124.8469082849542</v>
      </c>
      <c r="T56" s="1">
        <f t="shared" si="162"/>
        <v>2176.1853345709842</v>
      </c>
      <c r="U56" s="1">
        <f t="shared" si="162"/>
        <v>2205.1257735147883</v>
      </c>
      <c r="V56" s="1">
        <f t="shared" si="162"/>
        <v>2309.7311308828957</v>
      </c>
      <c r="W56" s="1">
        <f t="shared" si="162"/>
        <v>2371.8207621991687</v>
      </c>
      <c r="X56" s="1">
        <f t="shared" si="162"/>
        <v>2371.6762364788938</v>
      </c>
      <c r="Y56" s="1">
        <f t="shared" si="162"/>
        <v>2411.8043990044575</v>
      </c>
      <c r="Z56" s="1">
        <f t="shared" si="162"/>
        <v>2441.2041345110324</v>
      </c>
      <c r="AA56" s="1">
        <f t="shared" si="162"/>
        <v>2479.2840985083367</v>
      </c>
    </row>
    <row r="57" spans="1:28" x14ac:dyDescent="0.3">
      <c r="A57" s="3"/>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8" x14ac:dyDescent="0.3">
      <c r="A58" s="3" t="s">
        <v>3</v>
      </c>
      <c r="B58" s="5">
        <f>$B$16</f>
        <v>11314</v>
      </c>
      <c r="C58" s="5">
        <v>11348.457621293428</v>
      </c>
      <c r="D58" s="5">
        <v>11392.377336945026</v>
      </c>
      <c r="E58" s="5">
        <v>11369.148337093775</v>
      </c>
      <c r="F58" s="5">
        <v>11420.712364389927</v>
      </c>
      <c r="G58" s="5">
        <v>11444.48339017125</v>
      </c>
      <c r="H58" s="5">
        <v>11452.10347447186</v>
      </c>
      <c r="I58" s="5">
        <v>11476.81102165276</v>
      </c>
      <c r="J58" s="5">
        <v>11514.594960143948</v>
      </c>
      <c r="K58" s="5">
        <v>11523.555169802168</v>
      </c>
      <c r="L58" s="5">
        <v>11529.847280900154</v>
      </c>
      <c r="M58" s="5">
        <v>11589.95150021569</v>
      </c>
      <c r="N58" s="5">
        <v>11686.142931194267</v>
      </c>
      <c r="O58" s="5">
        <v>11769.869706084171</v>
      </c>
      <c r="P58" s="5">
        <v>11897.86779919859</v>
      </c>
      <c r="Q58" s="5">
        <v>12033.884737337521</v>
      </c>
      <c r="R58" s="5">
        <v>12197.565849712872</v>
      </c>
      <c r="S58" s="5">
        <v>12330.622627955745</v>
      </c>
      <c r="T58" s="5">
        <v>12474.192489745865</v>
      </c>
      <c r="U58" s="5">
        <v>12629.163950015482</v>
      </c>
      <c r="V58" s="5">
        <v>12769.055159999743</v>
      </c>
      <c r="W58" s="5">
        <v>12869.798936370884</v>
      </c>
      <c r="X58" s="5">
        <v>12998.52020716203</v>
      </c>
      <c r="Y58" s="5">
        <v>13117.167253170348</v>
      </c>
      <c r="Z58" s="5">
        <v>13217.124952879261</v>
      </c>
      <c r="AA58" s="5">
        <v>13332.312387696767</v>
      </c>
      <c r="AB58" t="s">
        <v>20</v>
      </c>
    </row>
    <row r="59" spans="1:28" x14ac:dyDescent="0.3">
      <c r="A59" s="3" t="s">
        <v>24</v>
      </c>
      <c r="B59" s="5">
        <f t="shared" ref="B59:AA59" si="163">B58*6.7%</f>
        <v>758.03800000000001</v>
      </c>
      <c r="C59" s="5">
        <f t="shared" si="163"/>
        <v>760.34666062665974</v>
      </c>
      <c r="D59" s="5">
        <f t="shared" si="163"/>
        <v>763.28928157531686</v>
      </c>
      <c r="E59" s="5">
        <f t="shared" si="163"/>
        <v>761.73293858528291</v>
      </c>
      <c r="F59" s="5">
        <f t="shared" si="163"/>
        <v>765.1877284141251</v>
      </c>
      <c r="G59" s="5">
        <f t="shared" si="163"/>
        <v>766.78038714147374</v>
      </c>
      <c r="H59" s="5">
        <f t="shared" si="163"/>
        <v>767.29093278961466</v>
      </c>
      <c r="I59" s="5">
        <f t="shared" si="163"/>
        <v>768.94633845073497</v>
      </c>
      <c r="J59" s="5">
        <f t="shared" si="163"/>
        <v>771.47786232964461</v>
      </c>
      <c r="K59" s="5">
        <f t="shared" si="163"/>
        <v>772.07819637674527</v>
      </c>
      <c r="L59" s="5">
        <f t="shared" si="163"/>
        <v>772.49976782031035</v>
      </c>
      <c r="M59" s="5">
        <f t="shared" si="163"/>
        <v>776.52675051445124</v>
      </c>
      <c r="N59" s="5">
        <f t="shared" si="163"/>
        <v>782.97157639001591</v>
      </c>
      <c r="O59" s="5">
        <f t="shared" si="163"/>
        <v>788.58127030763956</v>
      </c>
      <c r="P59" s="5">
        <f t="shared" si="163"/>
        <v>797.15714254630552</v>
      </c>
      <c r="Q59" s="5">
        <f t="shared" si="163"/>
        <v>806.27027740161395</v>
      </c>
      <c r="R59" s="5">
        <f t="shared" si="163"/>
        <v>817.2369119307624</v>
      </c>
      <c r="S59" s="5">
        <f t="shared" si="163"/>
        <v>826.151716073035</v>
      </c>
      <c r="T59" s="5">
        <f t="shared" si="163"/>
        <v>835.77089681297298</v>
      </c>
      <c r="U59" s="5">
        <f t="shared" si="163"/>
        <v>846.15398465103726</v>
      </c>
      <c r="V59" s="5">
        <f t="shared" si="163"/>
        <v>855.52669571998285</v>
      </c>
      <c r="W59" s="5">
        <f t="shared" si="163"/>
        <v>862.27652873684929</v>
      </c>
      <c r="X59" s="5">
        <f t="shared" si="163"/>
        <v>870.90085387985607</v>
      </c>
      <c r="Y59" s="5">
        <f t="shared" si="163"/>
        <v>878.85020596241338</v>
      </c>
      <c r="Z59" s="5">
        <f t="shared" si="163"/>
        <v>885.54737184291059</v>
      </c>
      <c r="AA59" s="5">
        <f t="shared" si="163"/>
        <v>893.26492997568346</v>
      </c>
    </row>
    <row r="60" spans="1:28" x14ac:dyDescent="0.3">
      <c r="A60" s="3" t="s">
        <v>28</v>
      </c>
      <c r="B60" s="5">
        <f>B58-B59</f>
        <v>10555.962</v>
      </c>
      <c r="C60" s="5">
        <f t="shared" ref="C60" si="164">C58-C59</f>
        <v>10588.110960666769</v>
      </c>
      <c r="D60" s="5">
        <f t="shared" ref="D60" si="165">D58-D59</f>
        <v>10629.08805536971</v>
      </c>
      <c r="E60" s="5">
        <f t="shared" ref="E60" si="166">E58-E59</f>
        <v>10607.415398508492</v>
      </c>
      <c r="F60" s="5">
        <f t="shared" ref="F60" si="167">F58-F59</f>
        <v>10655.524635975802</v>
      </c>
      <c r="G60" s="5">
        <f t="shared" ref="G60" si="168">G58-G59</f>
        <v>10677.703003029776</v>
      </c>
      <c r="H60" s="5">
        <f t="shared" ref="H60" si="169">H58-H59</f>
        <v>10684.812541682246</v>
      </c>
      <c r="I60" s="5">
        <f t="shared" ref="I60" si="170">I58-I59</f>
        <v>10707.864683202026</v>
      </c>
      <c r="J60" s="5">
        <f t="shared" ref="J60" si="171">J58-J59</f>
        <v>10743.117097814304</v>
      </c>
      <c r="K60" s="5">
        <f t="shared" ref="K60" si="172">K58-K59</f>
        <v>10751.476973425422</v>
      </c>
      <c r="L60" s="5">
        <f t="shared" ref="L60" si="173">L58-L59</f>
        <v>10757.347513079843</v>
      </c>
      <c r="M60" s="5">
        <f t="shared" ref="M60" si="174">M58-M59</f>
        <v>10813.424749701238</v>
      </c>
      <c r="N60" s="5">
        <f t="shared" ref="N60" si="175">N58-N59</f>
        <v>10903.17135480425</v>
      </c>
      <c r="O60" s="5">
        <f t="shared" ref="O60" si="176">O58-O59</f>
        <v>10981.288435776532</v>
      </c>
      <c r="P60" s="5">
        <f t="shared" ref="P60" si="177">P58-P59</f>
        <v>11100.710656652283</v>
      </c>
      <c r="Q60" s="5">
        <f t="shared" ref="Q60" si="178">Q58-Q59</f>
        <v>11227.614459935907</v>
      </c>
      <c r="R60" s="5">
        <f t="shared" ref="R60" si="179">R58-R59</f>
        <v>11380.328937782109</v>
      </c>
      <c r="S60" s="5">
        <f t="shared" ref="S60" si="180">S58-S59</f>
        <v>11504.47091188271</v>
      </c>
      <c r="T60" s="5">
        <f t="shared" ref="T60" si="181">T58-T59</f>
        <v>11638.421592932891</v>
      </c>
      <c r="U60" s="5">
        <f t="shared" ref="U60" si="182">U58-U59</f>
        <v>11783.009965364445</v>
      </c>
      <c r="V60" s="5">
        <f t="shared" ref="V60" si="183">V58-V59</f>
        <v>11913.52846427976</v>
      </c>
      <c r="W60" s="5">
        <f t="shared" ref="W60" si="184">W58-W59</f>
        <v>12007.522407634035</v>
      </c>
      <c r="X60" s="5">
        <f t="shared" ref="X60" si="185">X58-X59</f>
        <v>12127.619353282174</v>
      </c>
      <c r="Y60" s="5">
        <f t="shared" ref="Y60" si="186">Y58-Y59</f>
        <v>12238.317047207935</v>
      </c>
      <c r="Z60" s="5">
        <f t="shared" ref="Z60" si="187">Z58-Z59</f>
        <v>12331.57758103635</v>
      </c>
      <c r="AA60" s="5">
        <f t="shared" ref="AA60" si="188">AA58-AA59</f>
        <v>12439.047457721084</v>
      </c>
    </row>
    <row r="61" spans="1:28" x14ac:dyDescent="0.3">
      <c r="A61" s="6"/>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8" x14ac:dyDescent="0.3">
      <c r="A62" s="6" t="s">
        <v>6</v>
      </c>
      <c r="B62" s="7">
        <f>+B56/(B58-B59)*100</f>
        <v>15.711116155606392</v>
      </c>
      <c r="C62" s="7">
        <f t="shared" ref="C62:AA62" si="189">+C56/(C58-C59)*100</f>
        <v>16.899792373377597</v>
      </c>
      <c r="D62" s="7">
        <f t="shared" si="189"/>
        <v>17.482469408079155</v>
      </c>
      <c r="E62" s="7">
        <f t="shared" si="189"/>
        <v>17.36120851193855</v>
      </c>
      <c r="F62" s="7">
        <f t="shared" si="189"/>
        <v>17.348234945388707</v>
      </c>
      <c r="G62" s="7">
        <f t="shared" si="189"/>
        <v>17.428792730867997</v>
      </c>
      <c r="H62" s="7">
        <f t="shared" si="189"/>
        <v>17.536828144876445</v>
      </c>
      <c r="I62" s="7">
        <f t="shared" si="189"/>
        <v>17.663498975453891</v>
      </c>
      <c r="J62" s="7">
        <f t="shared" si="189"/>
        <v>17.6868099697578</v>
      </c>
      <c r="K62" s="7">
        <f t="shared" si="189"/>
        <v>17.971691210403698</v>
      </c>
      <c r="L62" s="7">
        <f t="shared" si="189"/>
        <v>18.156648230117824</v>
      </c>
      <c r="M62" s="7">
        <f t="shared" si="189"/>
        <v>17.950118697073588</v>
      </c>
      <c r="N62" s="7">
        <f t="shared" si="189"/>
        <v>17.808716133401575</v>
      </c>
      <c r="O62" s="7">
        <f t="shared" si="189"/>
        <v>18.016295375706211</v>
      </c>
      <c r="P62" s="7">
        <f t="shared" si="189"/>
        <v>18.117521901486676</v>
      </c>
      <c r="Q62" s="7">
        <f t="shared" si="189"/>
        <v>18.280943862621434</v>
      </c>
      <c r="R62" s="7">
        <f t="shared" si="189"/>
        <v>18.211715513563277</v>
      </c>
      <c r="S62" s="7">
        <f t="shared" si="189"/>
        <v>18.469749061560471</v>
      </c>
      <c r="T62" s="7">
        <f t="shared" si="189"/>
        <v>18.698285821613581</v>
      </c>
      <c r="U62" s="7">
        <f t="shared" si="189"/>
        <v>18.714452249439173</v>
      </c>
      <c r="V62" s="7">
        <f t="shared" si="189"/>
        <v>19.387464744875079</v>
      </c>
      <c r="W62" s="7">
        <f t="shared" si="189"/>
        <v>19.752790639734588</v>
      </c>
      <c r="X62" s="7">
        <f t="shared" si="189"/>
        <v>19.555991719323149</v>
      </c>
      <c r="Y62" s="7">
        <f t="shared" si="189"/>
        <v>19.706993941251831</v>
      </c>
      <c r="Z62" s="7">
        <f t="shared" si="189"/>
        <v>19.796365213362041</v>
      </c>
      <c r="AA62" s="7">
        <f t="shared" si="189"/>
        <v>19.931462653672984</v>
      </c>
      <c r="AB62" s="7" t="str">
        <f>CONCATENATE(AB58," 2040 Coal")</f>
        <v>2.2C - High Elec / Max DSM 2040 Coal</v>
      </c>
    </row>
    <row r="63" spans="1:28" x14ac:dyDescent="0.3">
      <c r="A63" s="6" t="s">
        <v>14</v>
      </c>
      <c r="C63" s="8">
        <f>(C62-B62)/B62</f>
        <v>7.5658292256151047E-2</v>
      </c>
      <c r="D63" s="8">
        <f>(D62-C62)/C62</f>
        <v>3.4478354634667238E-2</v>
      </c>
      <c r="E63" s="8">
        <f t="shared" ref="E63" si="190">(E62-D62)/D62</f>
        <v>-6.9361423326481896E-3</v>
      </c>
      <c r="F63" s="8">
        <f t="shared" ref="F63" si="191">(F62-E62)/E62</f>
        <v>-7.4727324085307285E-4</v>
      </c>
      <c r="G63" s="8">
        <f t="shared" ref="G63" si="192">(G62-F62)/F62</f>
        <v>4.6435724287157091E-3</v>
      </c>
      <c r="H63" s="8">
        <f t="shared" ref="H63" si="193">(H62-G62)/G62</f>
        <v>6.1986745540388126E-3</v>
      </c>
      <c r="I63" s="8">
        <f t="shared" ref="I63" si="194">(I62-H62)/H62</f>
        <v>7.2231323436019353E-3</v>
      </c>
      <c r="J63" s="8">
        <f t="shared" ref="J63" si="195">(J62-I62)/I62</f>
        <v>1.3197268749698509E-3</v>
      </c>
      <c r="K63" s="8">
        <f t="shared" ref="K63" si="196">(K62-J62)/J62</f>
        <v>1.6106988266002122E-2</v>
      </c>
      <c r="L63" s="8">
        <f t="shared" ref="L63" si="197">(L62-K62)/K62</f>
        <v>1.0291575653550942E-2</v>
      </c>
      <c r="M63" s="8">
        <f t="shared" ref="M63" si="198">(M62-L62)/L62</f>
        <v>-1.1374871090009316E-2</v>
      </c>
      <c r="N63" s="8">
        <f t="shared" ref="N63" si="199">(N62-M62)/M62</f>
        <v>-7.8775280575200998E-3</v>
      </c>
      <c r="O63" s="8">
        <f t="shared" ref="O63" si="200">(O62-N62)/N62</f>
        <v>1.1656047563996234E-2</v>
      </c>
      <c r="P63" s="8">
        <f t="shared" ref="P63" si="201">(P62-O62)/O62</f>
        <v>5.6186093572245877E-3</v>
      </c>
      <c r="Q63" s="8">
        <f t="shared" ref="Q63" si="202">(Q62-P62)/P62</f>
        <v>9.0201056205898092E-3</v>
      </c>
      <c r="R63" s="8">
        <f t="shared" ref="R63" si="203">(R62-Q62)/Q62</f>
        <v>-3.7869132785701902E-3</v>
      </c>
      <c r="S63" s="8">
        <f t="shared" ref="S63" si="204">(S62-R62)/R62</f>
        <v>1.4168547043523804E-2</v>
      </c>
      <c r="T63" s="8">
        <f t="shared" ref="T63" si="205">(T62-S62)/S62</f>
        <v>1.2373571470375013E-2</v>
      </c>
      <c r="U63" s="8">
        <f t="shared" ref="U63" si="206">(U62-T62)/T62</f>
        <v>8.6459411198565545E-4</v>
      </c>
      <c r="V63" s="8">
        <f t="shared" ref="V63" si="207">(V62-U62)/U62</f>
        <v>3.5962179734973232E-2</v>
      </c>
      <c r="W63" s="8">
        <f t="shared" ref="W63" si="208">(W62-V62)/V62</f>
        <v>1.8843407308120598E-2</v>
      </c>
      <c r="X63" s="8">
        <f t="shared" ref="X63" si="209">(X62-W62)/W62</f>
        <v>-9.9630945318460173E-3</v>
      </c>
      <c r="Y63" s="8">
        <f t="shared" ref="Y63" si="210">(Y62-X62)/X62</f>
        <v>7.7215323107074855E-3</v>
      </c>
      <c r="Z63" s="8">
        <f t="shared" ref="Z63" si="211">(Z62-Y62)/Y62</f>
        <v>4.5350027699116819E-3</v>
      </c>
      <c r="AA63" s="8">
        <f t="shared" ref="AA63" si="212">(AA62-Z62)/Z62</f>
        <v>6.8243558276928516E-3</v>
      </c>
    </row>
    <row r="64" spans="1:28" x14ac:dyDescent="0.3">
      <c r="D64" s="8"/>
      <c r="E64" s="8"/>
      <c r="F64" s="8"/>
      <c r="G64" s="8"/>
      <c r="H64" s="8"/>
      <c r="I64" s="8"/>
      <c r="J64" s="8"/>
      <c r="K64" s="8"/>
      <c r="L64" s="8"/>
      <c r="M64" s="8"/>
      <c r="N64" s="8"/>
      <c r="O64" s="8"/>
      <c r="P64" s="8"/>
      <c r="Q64" s="8"/>
      <c r="R64" s="8"/>
      <c r="S64" s="8"/>
      <c r="T64" s="8"/>
      <c r="U64" s="8"/>
      <c r="V64" s="8"/>
      <c r="W64" s="8"/>
      <c r="X64" s="8"/>
      <c r="Y64" s="8"/>
      <c r="Z64" s="8"/>
      <c r="AA64" s="9">
        <f>AVERAGE(C63:AA63)</f>
        <v>9.7128979039740691E-3</v>
      </c>
      <c r="AB64" s="10" t="s">
        <v>15</v>
      </c>
    </row>
    <row r="65" spans="1:28" x14ac:dyDescent="0.3">
      <c r="AA65" s="11">
        <f>AVERAGE(C63:L63)</f>
        <v>1.4823690143819641E-2</v>
      </c>
      <c r="AB65" s="12" t="s">
        <v>27</v>
      </c>
    </row>
    <row r="66" spans="1:28" x14ac:dyDescent="0.3">
      <c r="A66" s="6"/>
      <c r="B66" s="6" t="s">
        <v>0</v>
      </c>
      <c r="C66" s="6"/>
    </row>
    <row r="67" spans="1:28" x14ac:dyDescent="0.3">
      <c r="A67" s="3" t="s">
        <v>13</v>
      </c>
      <c r="B67">
        <v>2020</v>
      </c>
      <c r="C67">
        <v>2021</v>
      </c>
      <c r="D67">
        <f>+C67+1</f>
        <v>2022</v>
      </c>
      <c r="E67">
        <f t="shared" ref="E67" si="213">+D67+1</f>
        <v>2023</v>
      </c>
      <c r="F67">
        <f t="shared" ref="F67" si="214">+E67+1</f>
        <v>2024</v>
      </c>
      <c r="G67">
        <f t="shared" ref="G67" si="215">+F67+1</f>
        <v>2025</v>
      </c>
      <c r="H67">
        <f t="shared" ref="H67" si="216">+G67+1</f>
        <v>2026</v>
      </c>
      <c r="I67">
        <f t="shared" ref="I67" si="217">+H67+1</f>
        <v>2027</v>
      </c>
      <c r="J67">
        <f t="shared" ref="J67" si="218">+I67+1</f>
        <v>2028</v>
      </c>
      <c r="K67">
        <f t="shared" ref="K67" si="219">+J67+1</f>
        <v>2029</v>
      </c>
      <c r="L67">
        <f t="shared" ref="L67" si="220">+K67+1</f>
        <v>2030</v>
      </c>
      <c r="M67">
        <f t="shared" ref="M67" si="221">+L67+1</f>
        <v>2031</v>
      </c>
      <c r="N67">
        <f t="shared" ref="N67" si="222">+M67+1</f>
        <v>2032</v>
      </c>
      <c r="O67">
        <f t="shared" ref="O67" si="223">+N67+1</f>
        <v>2033</v>
      </c>
      <c r="P67">
        <f t="shared" ref="P67" si="224">+O67+1</f>
        <v>2034</v>
      </c>
      <c r="Q67">
        <f t="shared" ref="Q67" si="225">+P67+1</f>
        <v>2035</v>
      </c>
      <c r="R67">
        <f t="shared" ref="R67" si="226">+Q67+1</f>
        <v>2036</v>
      </c>
      <c r="S67">
        <f t="shared" ref="S67" si="227">+R67+1</f>
        <v>2037</v>
      </c>
      <c r="T67">
        <f t="shared" ref="T67" si="228">+S67+1</f>
        <v>2038</v>
      </c>
      <c r="U67">
        <f t="shared" ref="U67" si="229">+T67+1</f>
        <v>2039</v>
      </c>
      <c r="V67">
        <f t="shared" ref="V67" si="230">+U67+1</f>
        <v>2040</v>
      </c>
      <c r="W67">
        <f t="shared" ref="W67" si="231">+V67+1</f>
        <v>2041</v>
      </c>
      <c r="X67">
        <f t="shared" ref="X67" si="232">+W67+1</f>
        <v>2042</v>
      </c>
      <c r="Y67">
        <f t="shared" ref="Y67" si="233">+X67+1</f>
        <v>2043</v>
      </c>
      <c r="Z67">
        <f t="shared" ref="Z67" si="234">+Y67+1</f>
        <v>2044</v>
      </c>
      <c r="AA67">
        <f t="shared" ref="AA67" si="235">+Z67+1</f>
        <v>2045</v>
      </c>
    </row>
    <row r="68" spans="1:28" x14ac:dyDescent="0.3">
      <c r="A68" s="3" t="s">
        <v>4</v>
      </c>
      <c r="B68" s="5">
        <f>B5</f>
        <v>858.45945116167138</v>
      </c>
      <c r="C68" s="5">
        <v>864.38948874916287</v>
      </c>
      <c r="D68" s="4">
        <v>921.45031744938365</v>
      </c>
      <c r="E68" s="4">
        <v>906.20031872336995</v>
      </c>
      <c r="F68" s="4">
        <v>899.64558335476988</v>
      </c>
      <c r="G68" s="4">
        <v>905.09569904154421</v>
      </c>
      <c r="H68" s="4">
        <v>899.06649311670299</v>
      </c>
      <c r="I68" s="4">
        <v>902.18922335519494</v>
      </c>
      <c r="J68" s="4">
        <v>907.10905982977124</v>
      </c>
      <c r="K68" s="4">
        <v>933.51509664736409</v>
      </c>
      <c r="L68" s="4">
        <v>945.89904148893959</v>
      </c>
      <c r="M68" s="4">
        <v>913.97727155612438</v>
      </c>
      <c r="N68" s="4">
        <v>901.82339991985907</v>
      </c>
      <c r="O68" s="4">
        <v>935.65514653566902</v>
      </c>
      <c r="P68" s="4">
        <v>963.13561841093383</v>
      </c>
      <c r="Q68" s="4">
        <v>972.30098705979788</v>
      </c>
      <c r="R68" s="4">
        <v>968.49005111710164</v>
      </c>
      <c r="S68" s="4">
        <v>1014.9602007988218</v>
      </c>
      <c r="T68" s="4">
        <v>1033.9530512756573</v>
      </c>
      <c r="U68" s="4">
        <v>1072.6228755547813</v>
      </c>
      <c r="V68" s="4">
        <v>1148.2842721933021</v>
      </c>
      <c r="W68" s="4">
        <v>1187.5415178371788</v>
      </c>
      <c r="X68" s="4">
        <v>1191.0607877573825</v>
      </c>
      <c r="Y68" s="4">
        <v>1219.0636893749102</v>
      </c>
      <c r="Z68" s="4">
        <v>1222.0616381742211</v>
      </c>
      <c r="AA68" s="4">
        <v>1230.4441361434265</v>
      </c>
    </row>
    <row r="69" spans="1:28" x14ac:dyDescent="0.3">
      <c r="A69" s="3" t="s">
        <v>8</v>
      </c>
      <c r="B69" s="1">
        <f>+B48</f>
        <v>800</v>
      </c>
      <c r="C69" s="1">
        <f>+C48</f>
        <v>800</v>
      </c>
      <c r="D69" s="2">
        <f>+C69</f>
        <v>800</v>
      </c>
      <c r="E69" s="2">
        <f t="shared" ref="E69" si="236">+D69</f>
        <v>800</v>
      </c>
      <c r="F69" s="2">
        <f t="shared" ref="F69" si="237">+E69</f>
        <v>800</v>
      </c>
      <c r="G69" s="2">
        <f t="shared" ref="G69" si="238">+F69</f>
        <v>800</v>
      </c>
      <c r="H69" s="2">
        <f t="shared" ref="H69" si="239">+G69</f>
        <v>800</v>
      </c>
      <c r="I69" s="2">
        <f t="shared" ref="I69" si="240">+H69</f>
        <v>800</v>
      </c>
      <c r="J69" s="2">
        <f t="shared" ref="J69" si="241">+I69</f>
        <v>800</v>
      </c>
      <c r="K69" s="2">
        <f t="shared" ref="K69" si="242">+J69</f>
        <v>800</v>
      </c>
      <c r="L69" s="2">
        <f t="shared" ref="L69" si="243">+K69</f>
        <v>800</v>
      </c>
      <c r="M69" s="2">
        <f t="shared" ref="M69" si="244">+L69</f>
        <v>800</v>
      </c>
      <c r="N69" s="2">
        <f t="shared" ref="N69" si="245">+M69</f>
        <v>800</v>
      </c>
      <c r="O69" s="2">
        <f t="shared" ref="O69" si="246">+N69</f>
        <v>800</v>
      </c>
      <c r="P69" s="2">
        <f t="shared" ref="P69" si="247">+O69</f>
        <v>800</v>
      </c>
      <c r="Q69" s="2">
        <f t="shared" ref="Q69" si="248">+P69</f>
        <v>800</v>
      </c>
      <c r="R69" s="2">
        <f t="shared" ref="R69" si="249">+Q69</f>
        <v>800</v>
      </c>
      <c r="S69" s="2">
        <f t="shared" ref="S69" si="250">+R69</f>
        <v>800</v>
      </c>
      <c r="T69" s="2">
        <f t="shared" ref="T69" si="251">+S69</f>
        <v>800</v>
      </c>
      <c r="U69" s="2">
        <f t="shared" ref="U69" si="252">+T69</f>
        <v>800</v>
      </c>
      <c r="V69" s="2">
        <f t="shared" ref="V69" si="253">+U69</f>
        <v>800</v>
      </c>
      <c r="W69" s="2">
        <f t="shared" ref="W69" si="254">+V69</f>
        <v>800</v>
      </c>
      <c r="X69" s="2">
        <f t="shared" ref="X69" si="255">+W69</f>
        <v>800</v>
      </c>
      <c r="Y69" s="2">
        <f t="shared" ref="Y69" si="256">+X69</f>
        <v>800</v>
      </c>
      <c r="Z69" s="2">
        <f t="shared" ref="Z69" si="257">+Y69</f>
        <v>800</v>
      </c>
      <c r="AA69" s="2">
        <f t="shared" ref="AA69" si="258">+Z69</f>
        <v>800</v>
      </c>
    </row>
    <row r="70" spans="1:28" ht="28.8" x14ac:dyDescent="0.3">
      <c r="A70" s="3" t="s">
        <v>9</v>
      </c>
      <c r="B70" s="1">
        <f>+B68+B69</f>
        <v>1658.4594511616715</v>
      </c>
      <c r="C70" s="1">
        <f>+C68+C69</f>
        <v>1664.3894887491629</v>
      </c>
      <c r="D70" s="1">
        <f>+D68+D69</f>
        <v>1721.4503174493836</v>
      </c>
      <c r="E70" s="1">
        <f t="shared" ref="E70:AA70" si="259">+E68+E69</f>
        <v>1706.2003187233699</v>
      </c>
      <c r="F70" s="1">
        <f t="shared" si="259"/>
        <v>1699.6455833547698</v>
      </c>
      <c r="G70" s="1">
        <f t="shared" si="259"/>
        <v>1705.0956990415443</v>
      </c>
      <c r="H70" s="1">
        <f t="shared" si="259"/>
        <v>1699.066493116703</v>
      </c>
      <c r="I70" s="1">
        <f t="shared" si="259"/>
        <v>1702.1892233551948</v>
      </c>
      <c r="J70" s="1">
        <f t="shared" si="259"/>
        <v>1707.1090598297712</v>
      </c>
      <c r="K70" s="1">
        <f t="shared" si="259"/>
        <v>1733.5150966473641</v>
      </c>
      <c r="L70" s="1">
        <f t="shared" si="259"/>
        <v>1745.8990414889395</v>
      </c>
      <c r="M70" s="1">
        <f t="shared" si="259"/>
        <v>1713.9772715561244</v>
      </c>
      <c r="N70" s="1">
        <f t="shared" si="259"/>
        <v>1701.8233999198592</v>
      </c>
      <c r="O70" s="1">
        <f t="shared" si="259"/>
        <v>1735.655146535669</v>
      </c>
      <c r="P70" s="1">
        <f t="shared" si="259"/>
        <v>1763.1356184109338</v>
      </c>
      <c r="Q70" s="1">
        <f t="shared" si="259"/>
        <v>1772.300987059798</v>
      </c>
      <c r="R70" s="1">
        <f t="shared" si="259"/>
        <v>1768.4900511171018</v>
      </c>
      <c r="S70" s="1">
        <f t="shared" si="259"/>
        <v>1814.9602007988219</v>
      </c>
      <c r="T70" s="1">
        <f t="shared" si="259"/>
        <v>1833.9530512756573</v>
      </c>
      <c r="U70" s="1">
        <f t="shared" si="259"/>
        <v>1872.6228755547813</v>
      </c>
      <c r="V70" s="1">
        <f t="shared" si="259"/>
        <v>1948.2842721933021</v>
      </c>
      <c r="W70" s="1">
        <f t="shared" si="259"/>
        <v>1987.5415178371788</v>
      </c>
      <c r="X70" s="1">
        <f t="shared" si="259"/>
        <v>1991.0607877573825</v>
      </c>
      <c r="Y70" s="1">
        <f t="shared" si="259"/>
        <v>2019.0636893749102</v>
      </c>
      <c r="Z70" s="1">
        <f t="shared" si="259"/>
        <v>2022.0616381742211</v>
      </c>
      <c r="AA70" s="1">
        <f t="shared" si="259"/>
        <v>2030.4441361434265</v>
      </c>
    </row>
    <row r="71" spans="1:28" x14ac:dyDescent="0.3">
      <c r="A71" s="3"/>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8" x14ac:dyDescent="0.3">
      <c r="A72" s="3" t="s">
        <v>1</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8" x14ac:dyDescent="0.3">
      <c r="A73" s="3" t="s">
        <v>29</v>
      </c>
      <c r="B73" s="1">
        <f>+B81-B$18</f>
        <v>0</v>
      </c>
      <c r="C73" s="1">
        <f>+C81-C$18</f>
        <v>-59.132766349695885</v>
      </c>
      <c r="D73" s="1">
        <f t="shared" ref="D73:AA73" si="260">+D81-D$18</f>
        <v>-67.177957713171054</v>
      </c>
      <c r="E73" s="1">
        <f t="shared" si="260"/>
        <v>-52.727945441005431</v>
      </c>
      <c r="F73" s="1">
        <f t="shared" si="260"/>
        <v>-47.124879196462643</v>
      </c>
      <c r="G73" s="1">
        <f t="shared" si="260"/>
        <v>-56.646955758995318</v>
      </c>
      <c r="H73" s="1">
        <f t="shared" si="260"/>
        <v>-114.43980391305195</v>
      </c>
      <c r="I73" s="1">
        <f t="shared" si="260"/>
        <v>-170.025135090822</v>
      </c>
      <c r="J73" s="1">
        <f t="shared" si="260"/>
        <v>-261.94180481744115</v>
      </c>
      <c r="K73" s="1">
        <f t="shared" si="260"/>
        <v>-404.52254528327285</v>
      </c>
      <c r="L73" s="1">
        <f t="shared" si="260"/>
        <v>-570.4965151981487</v>
      </c>
      <c r="M73" s="1">
        <f t="shared" si="260"/>
        <v>-588.50146437791591</v>
      </c>
      <c r="N73" s="1">
        <f t="shared" si="260"/>
        <v>-599.37914708324388</v>
      </c>
      <c r="O73" s="1">
        <f t="shared" si="260"/>
        <v>-611.94584675627812</v>
      </c>
      <c r="P73" s="1">
        <f t="shared" si="260"/>
        <v>-616.35730434475954</v>
      </c>
      <c r="Q73" s="1">
        <f t="shared" si="260"/>
        <v>-620.30984670105863</v>
      </c>
      <c r="R73" s="1">
        <f t="shared" si="260"/>
        <v>-610.46687546860812</v>
      </c>
      <c r="S73" s="1">
        <f t="shared" si="260"/>
        <v>-602.2650550843955</v>
      </c>
      <c r="T73" s="1">
        <f t="shared" si="260"/>
        <v>-582.87596826956178</v>
      </c>
      <c r="U73" s="1">
        <f t="shared" si="260"/>
        <v>-565.93996831153891</v>
      </c>
      <c r="V73" s="1">
        <f t="shared" si="260"/>
        <v>-553.2198654905369</v>
      </c>
      <c r="W73" s="1">
        <f t="shared" si="260"/>
        <v>-548.16892410570108</v>
      </c>
      <c r="X73" s="1">
        <f t="shared" si="260"/>
        <v>-548.36543113163862</v>
      </c>
      <c r="Y73" s="1">
        <f t="shared" si="260"/>
        <v>-553.48020647427438</v>
      </c>
      <c r="Z73" s="1">
        <f t="shared" si="260"/>
        <v>-563.31234234394651</v>
      </c>
      <c r="AA73" s="1">
        <f t="shared" si="260"/>
        <v>-577.71353428100701</v>
      </c>
    </row>
    <row r="74" spans="1:28" x14ac:dyDescent="0.3">
      <c r="A74" s="3" t="s">
        <v>10</v>
      </c>
      <c r="B74" s="5">
        <f>$B$11</f>
        <v>0</v>
      </c>
      <c r="C74" s="5">
        <f>B74</f>
        <v>0</v>
      </c>
      <c r="D74" s="1">
        <f>+C74</f>
        <v>0</v>
      </c>
      <c r="E74" s="1">
        <f t="shared" ref="E74" si="261">+D74</f>
        <v>0</v>
      </c>
      <c r="F74" s="1">
        <f t="shared" ref="F74" si="262">+E74</f>
        <v>0</v>
      </c>
      <c r="G74" s="1">
        <f t="shared" ref="G74" si="263">+F74</f>
        <v>0</v>
      </c>
      <c r="H74" s="1">
        <f t="shared" ref="H74" si="264">+G74</f>
        <v>0</v>
      </c>
      <c r="I74" s="1">
        <f t="shared" ref="I74" si="265">+H74</f>
        <v>0</v>
      </c>
      <c r="J74" s="1">
        <f t="shared" ref="J74" si="266">+I74</f>
        <v>0</v>
      </c>
      <c r="K74" s="1">
        <f t="shared" ref="K74" si="267">+J74</f>
        <v>0</v>
      </c>
      <c r="L74" s="1">
        <f t="shared" ref="L74" si="268">+K74</f>
        <v>0</v>
      </c>
      <c r="M74" s="1">
        <f t="shared" ref="M74" si="269">+L74</f>
        <v>0</v>
      </c>
      <c r="N74" s="1">
        <f t="shared" ref="N74" si="270">+M74</f>
        <v>0</v>
      </c>
      <c r="O74" s="1">
        <f t="shared" ref="O74" si="271">+N74</f>
        <v>0</v>
      </c>
      <c r="P74" s="1">
        <f t="shared" ref="P74" si="272">+O74</f>
        <v>0</v>
      </c>
      <c r="Q74" s="1">
        <f t="shared" ref="Q74" si="273">+P74</f>
        <v>0</v>
      </c>
      <c r="R74" s="1">
        <f t="shared" ref="R74" si="274">+Q74</f>
        <v>0</v>
      </c>
      <c r="S74" s="1">
        <f t="shared" ref="S74" si="275">+R74</f>
        <v>0</v>
      </c>
      <c r="T74" s="1">
        <f t="shared" ref="T74" si="276">+S74</f>
        <v>0</v>
      </c>
      <c r="U74" s="1">
        <f t="shared" ref="U74" si="277">+T74</f>
        <v>0</v>
      </c>
      <c r="V74" s="1">
        <f t="shared" ref="V74" si="278">+U74</f>
        <v>0</v>
      </c>
      <c r="W74" s="1">
        <f t="shared" ref="W74" si="279">+V74</f>
        <v>0</v>
      </c>
      <c r="X74" s="1">
        <f t="shared" ref="X74" si="280">+W74</f>
        <v>0</v>
      </c>
      <c r="Y74" s="1">
        <f t="shared" ref="Y74" si="281">+X74</f>
        <v>0</v>
      </c>
      <c r="Z74" s="1">
        <f t="shared" ref="Z74" si="282">+Y74</f>
        <v>0</v>
      </c>
      <c r="AA74" s="1">
        <f t="shared" ref="AA74" si="283">+Z74</f>
        <v>0</v>
      </c>
    </row>
    <row r="75" spans="1:28" x14ac:dyDescent="0.3">
      <c r="A75" s="3" t="s">
        <v>2</v>
      </c>
      <c r="B75" s="1">
        <f>+B73*1000*B74/1000000</f>
        <v>0</v>
      </c>
      <c r="C75" s="1">
        <f>+C73*1000*C74/1000000</f>
        <v>0</v>
      </c>
      <c r="D75" s="1">
        <f>+D73*1000*D74/1000000</f>
        <v>0</v>
      </c>
      <c r="E75" s="1">
        <f t="shared" ref="E75:AA75" si="284">+E73*1000*E74/1000000</f>
        <v>0</v>
      </c>
      <c r="F75" s="1">
        <f t="shared" si="284"/>
        <v>0</v>
      </c>
      <c r="G75" s="1">
        <f t="shared" si="284"/>
        <v>0</v>
      </c>
      <c r="H75" s="1">
        <f t="shared" si="284"/>
        <v>0</v>
      </c>
      <c r="I75" s="1">
        <f t="shared" si="284"/>
        <v>0</v>
      </c>
      <c r="J75" s="1">
        <f t="shared" si="284"/>
        <v>0</v>
      </c>
      <c r="K75" s="1">
        <f t="shared" si="284"/>
        <v>0</v>
      </c>
      <c r="L75" s="1">
        <f t="shared" si="284"/>
        <v>0</v>
      </c>
      <c r="M75" s="1">
        <f t="shared" si="284"/>
        <v>0</v>
      </c>
      <c r="N75" s="1">
        <f t="shared" si="284"/>
        <v>0</v>
      </c>
      <c r="O75" s="1">
        <f t="shared" si="284"/>
        <v>0</v>
      </c>
      <c r="P75" s="1">
        <f t="shared" si="284"/>
        <v>0</v>
      </c>
      <c r="Q75" s="1">
        <f t="shared" si="284"/>
        <v>0</v>
      </c>
      <c r="R75" s="1">
        <f t="shared" si="284"/>
        <v>0</v>
      </c>
      <c r="S75" s="1">
        <f t="shared" si="284"/>
        <v>0</v>
      </c>
      <c r="T75" s="1">
        <f t="shared" si="284"/>
        <v>0</v>
      </c>
      <c r="U75" s="1">
        <f t="shared" si="284"/>
        <v>0</v>
      </c>
      <c r="V75" s="1">
        <f t="shared" si="284"/>
        <v>0</v>
      </c>
      <c r="W75" s="1">
        <f t="shared" si="284"/>
        <v>0</v>
      </c>
      <c r="X75" s="1">
        <f t="shared" si="284"/>
        <v>0</v>
      </c>
      <c r="Y75" s="1">
        <f t="shared" si="284"/>
        <v>0</v>
      </c>
      <c r="Z75" s="1">
        <f t="shared" si="284"/>
        <v>0</v>
      </c>
      <c r="AA75" s="1">
        <f t="shared" si="284"/>
        <v>0</v>
      </c>
    </row>
    <row r="76" spans="1:28" x14ac:dyDescent="0.3">
      <c r="A76" s="3"/>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8" x14ac:dyDescent="0.3">
      <c r="A77" s="3" t="s">
        <v>5</v>
      </c>
      <c r="B77" s="1">
        <f>+B70-B75</f>
        <v>1658.4594511616715</v>
      </c>
      <c r="C77" s="1">
        <f>+C70-C75</f>
        <v>1664.3894887491629</v>
      </c>
      <c r="D77" s="1">
        <f>+D70-D75</f>
        <v>1721.4503174493836</v>
      </c>
      <c r="E77" s="1">
        <f t="shared" ref="E77:AA77" si="285">+E70-E75</f>
        <v>1706.2003187233699</v>
      </c>
      <c r="F77" s="1">
        <f t="shared" si="285"/>
        <v>1699.6455833547698</v>
      </c>
      <c r="G77" s="1">
        <f t="shared" si="285"/>
        <v>1705.0956990415443</v>
      </c>
      <c r="H77" s="1">
        <f t="shared" si="285"/>
        <v>1699.066493116703</v>
      </c>
      <c r="I77" s="1">
        <f t="shared" si="285"/>
        <v>1702.1892233551948</v>
      </c>
      <c r="J77" s="1">
        <f t="shared" si="285"/>
        <v>1707.1090598297712</v>
      </c>
      <c r="K77" s="1">
        <f t="shared" si="285"/>
        <v>1733.5150966473641</v>
      </c>
      <c r="L77" s="1">
        <f t="shared" si="285"/>
        <v>1745.8990414889395</v>
      </c>
      <c r="M77" s="1">
        <f t="shared" si="285"/>
        <v>1713.9772715561244</v>
      </c>
      <c r="N77" s="1">
        <f t="shared" si="285"/>
        <v>1701.8233999198592</v>
      </c>
      <c r="O77" s="1">
        <f t="shared" si="285"/>
        <v>1735.655146535669</v>
      </c>
      <c r="P77" s="1">
        <f t="shared" si="285"/>
        <v>1763.1356184109338</v>
      </c>
      <c r="Q77" s="1">
        <f t="shared" si="285"/>
        <v>1772.300987059798</v>
      </c>
      <c r="R77" s="1">
        <f t="shared" si="285"/>
        <v>1768.4900511171018</v>
      </c>
      <c r="S77" s="1">
        <f t="shared" si="285"/>
        <v>1814.9602007988219</v>
      </c>
      <c r="T77" s="1">
        <f t="shared" si="285"/>
        <v>1833.9530512756573</v>
      </c>
      <c r="U77" s="1">
        <f t="shared" si="285"/>
        <v>1872.6228755547813</v>
      </c>
      <c r="V77" s="1">
        <f t="shared" si="285"/>
        <v>1948.2842721933021</v>
      </c>
      <c r="W77" s="1">
        <f t="shared" si="285"/>
        <v>1987.5415178371788</v>
      </c>
      <c r="X77" s="1">
        <f t="shared" si="285"/>
        <v>1991.0607877573825</v>
      </c>
      <c r="Y77" s="1">
        <f t="shared" si="285"/>
        <v>2019.0636893749102</v>
      </c>
      <c r="Z77" s="1">
        <f t="shared" si="285"/>
        <v>2022.0616381742211</v>
      </c>
      <c r="AA77" s="1">
        <f t="shared" si="285"/>
        <v>2030.4441361434265</v>
      </c>
    </row>
    <row r="78" spans="1:28" x14ac:dyDescent="0.3">
      <c r="A78" s="3"/>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8" x14ac:dyDescent="0.3">
      <c r="A79" s="3" t="s">
        <v>3</v>
      </c>
      <c r="B79" s="5">
        <f>B16</f>
        <v>11314</v>
      </c>
      <c r="C79" s="5">
        <v>11263.354792086238</v>
      </c>
      <c r="D79" s="5">
        <v>11229.821917784935</v>
      </c>
      <c r="E79" s="5">
        <v>11203.53369468886</v>
      </c>
      <c r="F79" s="5">
        <v>11191.917784193905</v>
      </c>
      <c r="G79" s="5">
        <v>11104.443623397483</v>
      </c>
      <c r="H79" s="5">
        <v>10977.180937506479</v>
      </c>
      <c r="I79" s="5">
        <v>10861.967080327251</v>
      </c>
      <c r="J79" s="5">
        <v>10721.70558153232</v>
      </c>
      <c r="K79" s="5">
        <v>10490.573568726235</v>
      </c>
      <c r="L79" s="5">
        <v>10231.971396511548</v>
      </c>
      <c r="M79" s="5">
        <v>10178.481337380463</v>
      </c>
      <c r="N79" s="5">
        <v>10169.069000293195</v>
      </c>
      <c r="O79" s="5">
        <v>10130.205746268361</v>
      </c>
      <c r="P79" s="5">
        <v>10138.885463215003</v>
      </c>
      <c r="Q79" s="5">
        <v>10151.562812569475</v>
      </c>
      <c r="R79" s="5">
        <v>10205.516251920484</v>
      </c>
      <c r="S79" s="5">
        <v>10227.185512714759</v>
      </c>
      <c r="T79" s="5">
        <v>10279.738204756761</v>
      </c>
      <c r="U79" s="5">
        <v>10337.613564206325</v>
      </c>
      <c r="V79" s="5">
        <v>10394.234454878271</v>
      </c>
      <c r="W79" s="5">
        <v>10415.669050084458</v>
      </c>
      <c r="X79" s="5">
        <v>10465.234507792205</v>
      </c>
      <c r="Y79" s="5">
        <v>10510.820827283389</v>
      </c>
      <c r="Z79" s="5">
        <v>10545.708233002353</v>
      </c>
      <c r="AA79" s="5">
        <v>10597.252468681649</v>
      </c>
      <c r="AB79" t="s">
        <v>21</v>
      </c>
    </row>
    <row r="80" spans="1:28" x14ac:dyDescent="0.3">
      <c r="A80" s="3" t="s">
        <v>24</v>
      </c>
      <c r="B80" s="5">
        <f t="shared" ref="B80:AA80" si="286">B79*6.7%</f>
        <v>758.03800000000001</v>
      </c>
      <c r="C80" s="5">
        <f t="shared" si="286"/>
        <v>754.64477106977802</v>
      </c>
      <c r="D80" s="5">
        <f t="shared" si="286"/>
        <v>752.39806849159072</v>
      </c>
      <c r="E80" s="5">
        <f t="shared" si="286"/>
        <v>750.63675754415362</v>
      </c>
      <c r="F80" s="5">
        <f t="shared" si="286"/>
        <v>749.85849154099174</v>
      </c>
      <c r="G80" s="5">
        <f t="shared" si="286"/>
        <v>743.99772276763144</v>
      </c>
      <c r="H80" s="5">
        <f t="shared" si="286"/>
        <v>735.47112281293414</v>
      </c>
      <c r="I80" s="5">
        <f t="shared" si="286"/>
        <v>727.75179438192583</v>
      </c>
      <c r="J80" s="5">
        <f t="shared" si="286"/>
        <v>718.3542739626655</v>
      </c>
      <c r="K80" s="5">
        <f t="shared" si="286"/>
        <v>702.86842910465782</v>
      </c>
      <c r="L80" s="5">
        <f t="shared" si="286"/>
        <v>685.54208356627373</v>
      </c>
      <c r="M80" s="5">
        <f t="shared" si="286"/>
        <v>681.95824960449102</v>
      </c>
      <c r="N80" s="5">
        <f t="shared" si="286"/>
        <v>681.32762301964408</v>
      </c>
      <c r="O80" s="5">
        <f t="shared" si="286"/>
        <v>678.72378499998024</v>
      </c>
      <c r="P80" s="5">
        <f t="shared" si="286"/>
        <v>679.3053260354053</v>
      </c>
      <c r="Q80" s="5">
        <f t="shared" si="286"/>
        <v>680.15470844215486</v>
      </c>
      <c r="R80" s="5">
        <f t="shared" si="286"/>
        <v>683.76958887867249</v>
      </c>
      <c r="S80" s="5">
        <f t="shared" si="286"/>
        <v>685.2214293518889</v>
      </c>
      <c r="T80" s="5">
        <f t="shared" si="286"/>
        <v>688.742459718703</v>
      </c>
      <c r="U80" s="5">
        <f t="shared" si="286"/>
        <v>692.6201088018239</v>
      </c>
      <c r="V80" s="5">
        <f t="shared" si="286"/>
        <v>696.41370847684425</v>
      </c>
      <c r="W80" s="5">
        <f t="shared" si="286"/>
        <v>697.84982635565871</v>
      </c>
      <c r="X80" s="5">
        <f t="shared" si="286"/>
        <v>701.17071202207785</v>
      </c>
      <c r="Y80" s="5">
        <f t="shared" si="286"/>
        <v>704.2249954279871</v>
      </c>
      <c r="Z80" s="5">
        <f t="shared" si="286"/>
        <v>706.56245161115771</v>
      </c>
      <c r="AA80" s="5">
        <f t="shared" si="286"/>
        <v>710.01591540167055</v>
      </c>
    </row>
    <row r="81" spans="1:28" x14ac:dyDescent="0.3">
      <c r="A81" s="3" t="s">
        <v>28</v>
      </c>
      <c r="B81" s="5">
        <f>B79-B80</f>
        <v>10555.962</v>
      </c>
      <c r="C81" s="5">
        <f t="shared" ref="C81" si="287">C79-C80</f>
        <v>10508.710021016461</v>
      </c>
      <c r="D81" s="5">
        <f t="shared" ref="D81" si="288">D79-D80</f>
        <v>10477.423849293344</v>
      </c>
      <c r="E81" s="5">
        <f t="shared" ref="E81" si="289">E79-E80</f>
        <v>10452.896937144706</v>
      </c>
      <c r="F81" s="5">
        <f t="shared" ref="F81" si="290">F79-F80</f>
        <v>10442.059292652913</v>
      </c>
      <c r="G81" s="5">
        <f t="shared" ref="G81" si="291">G79-G80</f>
        <v>10360.445900629851</v>
      </c>
      <c r="H81" s="5">
        <f t="shared" ref="H81" si="292">H79-H80</f>
        <v>10241.709814693544</v>
      </c>
      <c r="I81" s="5">
        <f t="shared" ref="I81" si="293">I79-I80</f>
        <v>10134.215285945325</v>
      </c>
      <c r="J81" s="5">
        <f t="shared" ref="J81" si="294">J79-J80</f>
        <v>10003.351307569654</v>
      </c>
      <c r="K81" s="5">
        <f t="shared" ref="K81" si="295">K79-K80</f>
        <v>9787.7051396215775</v>
      </c>
      <c r="L81" s="5">
        <f t="shared" ref="L81" si="296">L79-L80</f>
        <v>9546.4293129452744</v>
      </c>
      <c r="M81" s="5">
        <f t="shared" ref="M81" si="297">M79-M80</f>
        <v>9496.5230877759714</v>
      </c>
      <c r="N81" s="5">
        <f t="shared" ref="N81" si="298">N79-N80</f>
        <v>9487.7413772735508</v>
      </c>
      <c r="O81" s="5">
        <f t="shared" ref="O81" si="299">O79-O80</f>
        <v>9451.4819612683805</v>
      </c>
      <c r="P81" s="5">
        <f t="shared" ref="P81" si="300">P79-P80</f>
        <v>9459.5801371795988</v>
      </c>
      <c r="Q81" s="5">
        <f t="shared" ref="Q81" si="301">Q79-Q80</f>
        <v>9471.4081041273203</v>
      </c>
      <c r="R81" s="5">
        <f t="shared" ref="R81" si="302">R79-R80</f>
        <v>9521.7466630418112</v>
      </c>
      <c r="S81" s="5">
        <f t="shared" ref="S81" si="303">S79-S80</f>
        <v>9541.964083362871</v>
      </c>
      <c r="T81" s="5">
        <f t="shared" ref="T81" si="304">T79-T80</f>
        <v>9590.9957450380571</v>
      </c>
      <c r="U81" s="5">
        <f t="shared" ref="U81" si="305">U79-U80</f>
        <v>9644.9934554045012</v>
      </c>
      <c r="V81" s="5">
        <f t="shared" ref="V81" si="306">V79-V80</f>
        <v>9697.8207464014267</v>
      </c>
      <c r="W81" s="5">
        <f t="shared" ref="W81" si="307">W79-W80</f>
        <v>9717.8192237287985</v>
      </c>
      <c r="X81" s="5">
        <f t="shared" ref="X81" si="308">X79-X80</f>
        <v>9764.0637957701274</v>
      </c>
      <c r="Y81" s="5">
        <f t="shared" ref="Y81" si="309">Y79-Y80</f>
        <v>9806.5958318554021</v>
      </c>
      <c r="Z81" s="5">
        <f t="shared" ref="Z81" si="310">Z79-Z80</f>
        <v>9839.1457813911948</v>
      </c>
      <c r="AA81" s="5">
        <f t="shared" ref="AA81" si="311">AA79-AA80</f>
        <v>9887.2365532799777</v>
      </c>
    </row>
    <row r="82" spans="1:28" x14ac:dyDescent="0.3">
      <c r="A82" s="6"/>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8" x14ac:dyDescent="0.3">
      <c r="A83" s="6" t="s">
        <v>6</v>
      </c>
      <c r="B83" s="7">
        <f>+B77/(B79-B80)*100</f>
        <v>15.711116155606392</v>
      </c>
      <c r="C83" s="7">
        <f t="shared" ref="C83:AA83" si="312">+C77/(C79-C80)*100</f>
        <v>15.838190276642289</v>
      </c>
      <c r="D83" s="7">
        <f t="shared" si="312"/>
        <v>16.430091425245603</v>
      </c>
      <c r="E83" s="7">
        <f t="shared" si="312"/>
        <v>16.32275080279738</v>
      </c>
      <c r="F83" s="7">
        <f t="shared" si="312"/>
        <v>16.276919482258151</v>
      </c>
      <c r="G83" s="7">
        <f t="shared" si="312"/>
        <v>16.457744342238058</v>
      </c>
      <c r="H83" s="7">
        <f t="shared" si="312"/>
        <v>16.589676175740614</v>
      </c>
      <c r="I83" s="7">
        <f t="shared" si="312"/>
        <v>16.796458090996769</v>
      </c>
      <c r="J83" s="7">
        <f t="shared" si="312"/>
        <v>17.065371467439931</v>
      </c>
      <c r="K83" s="7">
        <f t="shared" si="312"/>
        <v>17.711149568962057</v>
      </c>
      <c r="L83" s="7">
        <f t="shared" si="312"/>
        <v>18.288503316328363</v>
      </c>
      <c r="M83" s="7">
        <f t="shared" si="312"/>
        <v>18.048471590222054</v>
      </c>
      <c r="N83" s="7">
        <f t="shared" si="312"/>
        <v>17.937076193880237</v>
      </c>
      <c r="O83" s="7">
        <f t="shared" si="312"/>
        <v>18.36384128593042</v>
      </c>
      <c r="P83" s="7">
        <f t="shared" si="312"/>
        <v>18.638624472149328</v>
      </c>
      <c r="Q83" s="7">
        <f t="shared" si="312"/>
        <v>18.712117222438014</v>
      </c>
      <c r="R83" s="7">
        <f t="shared" si="312"/>
        <v>18.573168492094087</v>
      </c>
      <c r="S83" s="7">
        <f t="shared" si="312"/>
        <v>19.02082406664411</v>
      </c>
      <c r="T83" s="7">
        <f t="shared" si="312"/>
        <v>19.121612604452054</v>
      </c>
      <c r="U83" s="7">
        <f t="shared" si="312"/>
        <v>19.415491407155606</v>
      </c>
      <c r="V83" s="7">
        <f t="shared" si="312"/>
        <v>20.089918375901643</v>
      </c>
      <c r="W83" s="7">
        <f t="shared" si="312"/>
        <v>20.452546729661684</v>
      </c>
      <c r="X83" s="7">
        <f t="shared" si="312"/>
        <v>20.391722436511799</v>
      </c>
      <c r="Y83" s="7">
        <f t="shared" si="312"/>
        <v>20.588833515665595</v>
      </c>
      <c r="Z83" s="7">
        <f t="shared" si="312"/>
        <v>20.551190958045893</v>
      </c>
      <c r="AA83" s="7">
        <f t="shared" si="312"/>
        <v>20.536012516761822</v>
      </c>
      <c r="AB83" s="7" t="str">
        <f>CONCATENATE(AB79," 2040 Coal")</f>
        <v>2.1B - Mid Elec / Base DSM w/ DER 2040 Coal</v>
      </c>
    </row>
    <row r="84" spans="1:28" x14ac:dyDescent="0.3">
      <c r="A84" s="6" t="s">
        <v>14</v>
      </c>
      <c r="C84" s="8">
        <f>(C83-B83)/B83</f>
        <v>8.0881663516026454E-3</v>
      </c>
      <c r="D84" s="8">
        <f>(D83-C83)/C83</f>
        <v>3.73717664875029E-2</v>
      </c>
      <c r="E84" s="8">
        <f t="shared" ref="E84" si="313">(E83-D83)/D83</f>
        <v>-6.5331725594228599E-3</v>
      </c>
      <c r="F84" s="8">
        <f t="shared" ref="F84" si="314">(F83-E83)/E83</f>
        <v>-2.8078184304188565E-3</v>
      </c>
      <c r="G84" s="8">
        <f t="shared" ref="G84" si="315">(G83-F83)/F83</f>
        <v>1.1109280240466037E-2</v>
      </c>
      <c r="H84" s="8">
        <f t="shared" ref="H84" si="316">(H83-G83)/G83</f>
        <v>8.0163982839348506E-3</v>
      </c>
      <c r="I84" s="8">
        <f t="shared" ref="I84" si="317">(I83-H83)/H83</f>
        <v>1.2464493765016084E-2</v>
      </c>
      <c r="J84" s="8">
        <f t="shared" ref="J84" si="318">(J83-I83)/I83</f>
        <v>1.6010123978894408E-2</v>
      </c>
      <c r="K84" s="8">
        <f t="shared" ref="K84" si="319">(K83-J83)/J83</f>
        <v>3.7841432444306614E-2</v>
      </c>
      <c r="L84" s="8">
        <f t="shared" ref="L84" si="320">(L83-K83)/K83</f>
        <v>3.259832147643827E-2</v>
      </c>
      <c r="M84" s="8">
        <f t="shared" ref="M84" si="321">(M83-L83)/L83</f>
        <v>-1.3124733170045906E-2</v>
      </c>
      <c r="N84" s="8">
        <f t="shared" ref="N84" si="322">(N83-M83)/M83</f>
        <v>-6.1720127261172507E-3</v>
      </c>
      <c r="O84" s="8">
        <f t="shared" ref="O84" si="323">(O83-N83)/N83</f>
        <v>2.3792344272685072E-2</v>
      </c>
      <c r="P84" s="8">
        <f t="shared" ref="P84" si="324">(P83-O83)/O83</f>
        <v>1.4963273856512528E-2</v>
      </c>
      <c r="Q84" s="8">
        <f t="shared" ref="Q84" si="325">(Q83-P83)/P83</f>
        <v>3.9430350881580539E-3</v>
      </c>
      <c r="R84" s="8">
        <f t="shared" ref="R84" si="326">(R83-Q83)/Q83</f>
        <v>-7.4256017473699337E-3</v>
      </c>
      <c r="S84" s="8">
        <f t="shared" ref="S84" si="327">(S83-R83)/R83</f>
        <v>2.4102272842707117E-2</v>
      </c>
      <c r="T84" s="8">
        <f t="shared" ref="T84" si="328">(T83-S83)/S83</f>
        <v>5.2988523238954484E-3</v>
      </c>
      <c r="U84" s="8">
        <f t="shared" ref="U84" si="329">(U83-T83)/T83</f>
        <v>1.5368934032014094E-2</v>
      </c>
      <c r="V84" s="8">
        <f t="shared" ref="V84" si="330">(V83-U83)/U83</f>
        <v>3.4736538705246248E-2</v>
      </c>
      <c r="W84" s="8">
        <f t="shared" ref="W84" si="331">(W83-V83)/V83</f>
        <v>1.8050265161605759E-2</v>
      </c>
      <c r="X84" s="8">
        <f t="shared" ref="X84" si="332">(X83-W83)/W83</f>
        <v>-2.9739227077121631E-3</v>
      </c>
      <c r="Y84" s="8">
        <f t="shared" ref="Y84" si="333">(Y83-X83)/X83</f>
        <v>9.6662299993287744E-3</v>
      </c>
      <c r="Z84" s="8">
        <f t="shared" ref="Z84" si="334">(Z83-Y83)/Y83</f>
        <v>-1.8282996747270833E-3</v>
      </c>
      <c r="AA84" s="8">
        <f t="shared" ref="AA84" si="335">(AA83-Z83)/Z83</f>
        <v>-7.3856747840342373E-4</v>
      </c>
    </row>
    <row r="85" spans="1:28" x14ac:dyDescent="0.3">
      <c r="D85" s="8"/>
      <c r="E85" s="8"/>
      <c r="F85" s="8"/>
      <c r="G85" s="8"/>
      <c r="H85" s="8"/>
      <c r="I85" s="8"/>
      <c r="J85" s="8"/>
      <c r="K85" s="8"/>
      <c r="L85" s="8"/>
      <c r="M85" s="8"/>
      <c r="N85" s="8"/>
      <c r="O85" s="8"/>
      <c r="P85" s="8"/>
      <c r="Q85" s="8"/>
      <c r="R85" s="8"/>
      <c r="S85" s="8"/>
      <c r="T85" s="8"/>
      <c r="U85" s="8"/>
      <c r="V85" s="8"/>
      <c r="W85" s="8"/>
      <c r="X85" s="8"/>
      <c r="Y85" s="8"/>
      <c r="Z85" s="8"/>
      <c r="AA85" s="9">
        <f>AVERAGE(C84:AA84)</f>
        <v>1.0872704032643891E-2</v>
      </c>
      <c r="AB85" s="10" t="s">
        <v>15</v>
      </c>
    </row>
    <row r="86" spans="1:28" x14ac:dyDescent="0.3">
      <c r="AA86" s="11">
        <f>AVERAGE(C84:L84)</f>
        <v>1.5415899203832009E-2</v>
      </c>
      <c r="AB86" s="12" t="s">
        <v>27</v>
      </c>
    </row>
    <row r="87" spans="1:28" x14ac:dyDescent="0.3">
      <c r="A87" s="6"/>
      <c r="B87" s="6" t="s">
        <v>0</v>
      </c>
      <c r="C87" s="6"/>
    </row>
    <row r="88" spans="1:28" x14ac:dyDescent="0.3">
      <c r="A88" s="3" t="s">
        <v>16</v>
      </c>
      <c r="B88">
        <v>2020</v>
      </c>
      <c r="C88">
        <v>2021</v>
      </c>
      <c r="D88">
        <f>+C88+1</f>
        <v>2022</v>
      </c>
      <c r="E88">
        <f t="shared" ref="E88" si="336">+D88+1</f>
        <v>2023</v>
      </c>
      <c r="F88">
        <f t="shared" ref="F88" si="337">+E88+1</f>
        <v>2024</v>
      </c>
      <c r="G88">
        <f t="shared" ref="G88" si="338">+F88+1</f>
        <v>2025</v>
      </c>
      <c r="H88">
        <f t="shared" ref="H88" si="339">+G88+1</f>
        <v>2026</v>
      </c>
      <c r="I88">
        <f t="shared" ref="I88" si="340">+H88+1</f>
        <v>2027</v>
      </c>
      <c r="J88">
        <f t="shared" ref="J88" si="341">+I88+1</f>
        <v>2028</v>
      </c>
      <c r="K88">
        <f t="shared" ref="K88" si="342">+J88+1</f>
        <v>2029</v>
      </c>
      <c r="L88">
        <f t="shared" ref="L88" si="343">+K88+1</f>
        <v>2030</v>
      </c>
      <c r="M88">
        <f t="shared" ref="M88" si="344">+L88+1</f>
        <v>2031</v>
      </c>
      <c r="N88">
        <f t="shared" ref="N88" si="345">+M88+1</f>
        <v>2032</v>
      </c>
      <c r="O88">
        <f t="shared" ref="O88" si="346">+N88+1</f>
        <v>2033</v>
      </c>
      <c r="P88">
        <f t="shared" ref="P88" si="347">+O88+1</f>
        <v>2034</v>
      </c>
      <c r="Q88">
        <f t="shared" ref="Q88" si="348">+P88+1</f>
        <v>2035</v>
      </c>
      <c r="R88">
        <f t="shared" ref="R88" si="349">+Q88+1</f>
        <v>2036</v>
      </c>
      <c r="S88">
        <f t="shared" ref="S88" si="350">+R88+1</f>
        <v>2037</v>
      </c>
      <c r="T88">
        <f t="shared" ref="T88" si="351">+S88+1</f>
        <v>2038</v>
      </c>
      <c r="U88">
        <f t="shared" ref="U88" si="352">+T88+1</f>
        <v>2039</v>
      </c>
      <c r="V88">
        <f t="shared" ref="V88" si="353">+U88+1</f>
        <v>2040</v>
      </c>
      <c r="W88">
        <f t="shared" ref="W88" si="354">+V88+1</f>
        <v>2041</v>
      </c>
      <c r="X88">
        <f t="shared" ref="X88" si="355">+W88+1</f>
        <v>2042</v>
      </c>
      <c r="Y88">
        <f t="shared" ref="Y88" si="356">+X88+1</f>
        <v>2043</v>
      </c>
      <c r="Z88">
        <f t="shared" ref="Z88" si="357">+Y88+1</f>
        <v>2044</v>
      </c>
      <c r="AA88">
        <f t="shared" ref="AA88" si="358">+Z88+1</f>
        <v>2045</v>
      </c>
    </row>
    <row r="89" spans="1:28" x14ac:dyDescent="0.3">
      <c r="A89" s="3" t="s">
        <v>4</v>
      </c>
      <c r="B89" s="5">
        <f>B5</f>
        <v>858.45945116167138</v>
      </c>
      <c r="C89" s="5">
        <v>867.31371874916272</v>
      </c>
      <c r="D89" s="4">
        <v>923.23292744938351</v>
      </c>
      <c r="E89" s="4">
        <v>882.66729872336987</v>
      </c>
      <c r="F89" s="4">
        <v>904.77790335476993</v>
      </c>
      <c r="G89" s="4">
        <v>935.05875904154448</v>
      </c>
      <c r="H89" s="4">
        <v>926.68694311670276</v>
      </c>
      <c r="I89" s="4">
        <v>940.00683335519477</v>
      </c>
      <c r="J89" s="4">
        <v>959.07676982977148</v>
      </c>
      <c r="K89" s="4">
        <v>1071.6151566473643</v>
      </c>
      <c r="L89" s="4">
        <v>1126.59552148894</v>
      </c>
      <c r="M89" s="4">
        <v>1114.304251556124</v>
      </c>
      <c r="N89" s="4">
        <v>1110.2027999198594</v>
      </c>
      <c r="O89" s="4">
        <v>1139.3141465356689</v>
      </c>
      <c r="P89" s="4">
        <v>1163.3247384109338</v>
      </c>
      <c r="Q89" s="4">
        <v>1176.1404670597976</v>
      </c>
      <c r="R89" s="4">
        <v>1199.0340311171017</v>
      </c>
      <c r="S89" s="4">
        <v>1209.5489207988217</v>
      </c>
      <c r="T89" s="4">
        <v>1237.3022412756575</v>
      </c>
      <c r="U89" s="4">
        <v>1267.7834255547814</v>
      </c>
      <c r="V89" s="4">
        <v>1275.1187821933022</v>
      </c>
      <c r="W89" s="4">
        <v>1317.2795978371787</v>
      </c>
      <c r="X89" s="4">
        <v>1320.6179777573827</v>
      </c>
      <c r="Y89" s="4">
        <v>1359.9484193749106</v>
      </c>
      <c r="Z89" s="4">
        <v>1396.8296881742208</v>
      </c>
      <c r="AA89" s="4">
        <v>1409.5010461434272</v>
      </c>
    </row>
    <row r="90" spans="1:28" x14ac:dyDescent="0.3">
      <c r="A90" s="3" t="s">
        <v>8</v>
      </c>
      <c r="B90" s="1">
        <f>+B69</f>
        <v>800</v>
      </c>
      <c r="C90" s="1">
        <f>+C69</f>
        <v>800</v>
      </c>
      <c r="D90" s="2">
        <f>+C90</f>
        <v>800</v>
      </c>
      <c r="E90" s="2">
        <f t="shared" ref="E90" si="359">+D90</f>
        <v>800</v>
      </c>
      <c r="F90" s="2">
        <f t="shared" ref="F90" si="360">+E90</f>
        <v>800</v>
      </c>
      <c r="G90" s="2">
        <f t="shared" ref="G90" si="361">+F90</f>
        <v>800</v>
      </c>
      <c r="H90" s="2">
        <f t="shared" ref="H90" si="362">+G90</f>
        <v>800</v>
      </c>
      <c r="I90" s="2">
        <f t="shared" ref="I90" si="363">+H90</f>
        <v>800</v>
      </c>
      <c r="J90" s="2">
        <f t="shared" ref="J90" si="364">+I90</f>
        <v>800</v>
      </c>
      <c r="K90" s="2">
        <f t="shared" ref="K90" si="365">+J90</f>
        <v>800</v>
      </c>
      <c r="L90" s="2">
        <f t="shared" ref="L90" si="366">+K90</f>
        <v>800</v>
      </c>
      <c r="M90" s="2">
        <f t="shared" ref="M90" si="367">+L90</f>
        <v>800</v>
      </c>
      <c r="N90" s="2">
        <f t="shared" ref="N90" si="368">+M90</f>
        <v>800</v>
      </c>
      <c r="O90" s="2">
        <f t="shared" ref="O90" si="369">+N90</f>
        <v>800</v>
      </c>
      <c r="P90" s="2">
        <f t="shared" ref="P90" si="370">+O90</f>
        <v>800</v>
      </c>
      <c r="Q90" s="2">
        <f t="shared" ref="Q90" si="371">+P90</f>
        <v>800</v>
      </c>
      <c r="R90" s="2">
        <f t="shared" ref="R90" si="372">+Q90</f>
        <v>800</v>
      </c>
      <c r="S90" s="2">
        <f t="shared" ref="S90" si="373">+R90</f>
        <v>800</v>
      </c>
      <c r="T90" s="2">
        <f t="shared" ref="T90" si="374">+S90</f>
        <v>800</v>
      </c>
      <c r="U90" s="2">
        <f t="shared" ref="U90" si="375">+T90</f>
        <v>800</v>
      </c>
      <c r="V90" s="2">
        <f t="shared" ref="V90" si="376">+U90</f>
        <v>800</v>
      </c>
      <c r="W90" s="2">
        <f t="shared" ref="W90" si="377">+V90</f>
        <v>800</v>
      </c>
      <c r="X90" s="2">
        <f t="shared" ref="X90" si="378">+W90</f>
        <v>800</v>
      </c>
      <c r="Y90" s="2">
        <f t="shared" ref="Y90" si="379">+X90</f>
        <v>800</v>
      </c>
      <c r="Z90" s="2">
        <f t="shared" ref="Z90" si="380">+Y90</f>
        <v>800</v>
      </c>
      <c r="AA90" s="2">
        <f t="shared" ref="AA90" si="381">+Z90</f>
        <v>800</v>
      </c>
    </row>
    <row r="91" spans="1:28" ht="28.8" x14ac:dyDescent="0.3">
      <c r="A91" s="3" t="s">
        <v>9</v>
      </c>
      <c r="B91" s="1">
        <f>+B89+B90</f>
        <v>1658.4594511616715</v>
      </c>
      <c r="C91" s="1">
        <f>+C89+C90</f>
        <v>1667.3137187491627</v>
      </c>
      <c r="D91" s="1">
        <f>+D89+D90</f>
        <v>1723.2329274493836</v>
      </c>
      <c r="E91" s="1">
        <f t="shared" ref="E91:AA91" si="382">+E89+E90</f>
        <v>1682.6672987233699</v>
      </c>
      <c r="F91" s="1">
        <f t="shared" si="382"/>
        <v>1704.7779033547699</v>
      </c>
      <c r="G91" s="1">
        <f t="shared" si="382"/>
        <v>1735.0587590415444</v>
      </c>
      <c r="H91" s="1">
        <f t="shared" si="382"/>
        <v>1726.6869431167029</v>
      </c>
      <c r="I91" s="1">
        <f t="shared" si="382"/>
        <v>1740.0068333551949</v>
      </c>
      <c r="J91" s="1">
        <f t="shared" si="382"/>
        <v>1759.0767698297714</v>
      </c>
      <c r="K91" s="1">
        <f t="shared" si="382"/>
        <v>1871.6151566473643</v>
      </c>
      <c r="L91" s="1">
        <f t="shared" si="382"/>
        <v>1926.59552148894</v>
      </c>
      <c r="M91" s="1">
        <f t="shared" si="382"/>
        <v>1914.304251556124</v>
      </c>
      <c r="N91" s="1">
        <f t="shared" si="382"/>
        <v>1910.2027999198594</v>
      </c>
      <c r="O91" s="1">
        <f t="shared" si="382"/>
        <v>1939.3141465356689</v>
      </c>
      <c r="P91" s="1">
        <f t="shared" si="382"/>
        <v>1963.3247384109338</v>
      </c>
      <c r="Q91" s="1">
        <f t="shared" si="382"/>
        <v>1976.1404670597976</v>
      </c>
      <c r="R91" s="1">
        <f t="shared" si="382"/>
        <v>1999.0340311171017</v>
      </c>
      <c r="S91" s="1">
        <f t="shared" si="382"/>
        <v>2009.5489207988217</v>
      </c>
      <c r="T91" s="1">
        <f t="shared" si="382"/>
        <v>2037.3022412756575</v>
      </c>
      <c r="U91" s="1">
        <f t="shared" si="382"/>
        <v>2067.7834255547814</v>
      </c>
      <c r="V91" s="1">
        <f t="shared" si="382"/>
        <v>2075.1187821933022</v>
      </c>
      <c r="W91" s="1">
        <f t="shared" si="382"/>
        <v>2117.2795978371787</v>
      </c>
      <c r="X91" s="1">
        <f t="shared" si="382"/>
        <v>2120.6179777573825</v>
      </c>
      <c r="Y91" s="1">
        <f t="shared" si="382"/>
        <v>2159.9484193749104</v>
      </c>
      <c r="Z91" s="1">
        <f t="shared" si="382"/>
        <v>2196.8296881742208</v>
      </c>
      <c r="AA91" s="1">
        <f t="shared" si="382"/>
        <v>2209.5010461434272</v>
      </c>
    </row>
    <row r="92" spans="1:28" x14ac:dyDescent="0.3">
      <c r="A92" s="3"/>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8" x14ac:dyDescent="0.3">
      <c r="A93" s="3" t="s">
        <v>1</v>
      </c>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8" x14ac:dyDescent="0.3">
      <c r="A94" s="3" t="s">
        <v>29</v>
      </c>
      <c r="B94" s="1">
        <f>+B102-B$18</f>
        <v>0</v>
      </c>
      <c r="C94" s="1">
        <f>+C102-C$18</f>
        <v>10.134086650299651</v>
      </c>
      <c r="D94" s="1">
        <f t="shared" ref="D94:AA94" si="383">+D102-D$18</f>
        <v>28.4470782868284</v>
      </c>
      <c r="E94" s="1">
        <f t="shared" si="383"/>
        <v>71.707197558995176</v>
      </c>
      <c r="F94" s="1">
        <f t="shared" si="383"/>
        <v>133.0915348035378</v>
      </c>
      <c r="G94" s="1">
        <f t="shared" si="383"/>
        <v>203.25698824100618</v>
      </c>
      <c r="H94" s="1">
        <f t="shared" si="383"/>
        <v>261.97280463867173</v>
      </c>
      <c r="I94" s="1">
        <f t="shared" si="383"/>
        <v>319.79383629379117</v>
      </c>
      <c r="J94" s="1">
        <f t="shared" si="383"/>
        <v>375.4508310227975</v>
      </c>
      <c r="K94" s="1">
        <f t="shared" si="383"/>
        <v>424.90505135498097</v>
      </c>
      <c r="L94" s="1">
        <f t="shared" si="383"/>
        <v>471.5711848018509</v>
      </c>
      <c r="M94" s="1">
        <f t="shared" si="383"/>
        <v>516.83501947970399</v>
      </c>
      <c r="N94" s="1">
        <f t="shared" si="383"/>
        <v>561.86439378686191</v>
      </c>
      <c r="O94" s="1">
        <f t="shared" si="383"/>
        <v>607.98117382219061</v>
      </c>
      <c r="P94" s="1">
        <f t="shared" si="383"/>
        <v>652.87225259084153</v>
      </c>
      <c r="Q94" s="1">
        <f t="shared" si="383"/>
        <v>700.19939608722962</v>
      </c>
      <c r="R94" s="1">
        <f t="shared" si="383"/>
        <v>750.04809434667368</v>
      </c>
      <c r="S94" s="1">
        <f t="shared" si="383"/>
        <v>799.43351805309794</v>
      </c>
      <c r="T94" s="1">
        <f t="shared" si="383"/>
        <v>847.13370296379799</v>
      </c>
      <c r="U94" s="1">
        <f t="shared" si="383"/>
        <v>892.92767215474669</v>
      </c>
      <c r="V94" s="1">
        <f t="shared" si="383"/>
        <v>935.09468235629174</v>
      </c>
      <c r="W94" s="1">
        <f t="shared" si="383"/>
        <v>970.18691016623052</v>
      </c>
      <c r="X94" s="1">
        <f t="shared" si="383"/>
        <v>1000.6380660140912</v>
      </c>
      <c r="Y94" s="1">
        <f t="shared" si="383"/>
        <v>1026.789569562945</v>
      </c>
      <c r="Z94" s="1">
        <f t="shared" si="383"/>
        <v>1048.8548152243075</v>
      </c>
      <c r="AA94" s="1">
        <f t="shared" si="383"/>
        <v>1066.9948461192853</v>
      </c>
    </row>
    <row r="95" spans="1:28" x14ac:dyDescent="0.3">
      <c r="A95" s="3" t="s">
        <v>10</v>
      </c>
      <c r="B95" s="5">
        <f>$B$11</f>
        <v>0</v>
      </c>
      <c r="C95" s="5">
        <f>B95</f>
        <v>0</v>
      </c>
      <c r="D95" s="1">
        <f>+C95</f>
        <v>0</v>
      </c>
      <c r="E95" s="1">
        <f t="shared" ref="E95" si="384">+D95</f>
        <v>0</v>
      </c>
      <c r="F95" s="1">
        <f t="shared" ref="F95" si="385">+E95</f>
        <v>0</v>
      </c>
      <c r="G95" s="1">
        <f t="shared" ref="G95" si="386">+F95</f>
        <v>0</v>
      </c>
      <c r="H95" s="1">
        <f t="shared" ref="H95" si="387">+G95</f>
        <v>0</v>
      </c>
      <c r="I95" s="1">
        <f t="shared" ref="I95" si="388">+H95</f>
        <v>0</v>
      </c>
      <c r="J95" s="1">
        <f t="shared" ref="J95" si="389">+I95</f>
        <v>0</v>
      </c>
      <c r="K95" s="1">
        <f t="shared" ref="K95" si="390">+J95</f>
        <v>0</v>
      </c>
      <c r="L95" s="1">
        <f t="shared" ref="L95" si="391">+K95</f>
        <v>0</v>
      </c>
      <c r="M95" s="1">
        <f t="shared" ref="M95" si="392">+L95</f>
        <v>0</v>
      </c>
      <c r="N95" s="1">
        <f t="shared" ref="N95" si="393">+M95</f>
        <v>0</v>
      </c>
      <c r="O95" s="1">
        <f t="shared" ref="O95" si="394">+N95</f>
        <v>0</v>
      </c>
      <c r="P95" s="1">
        <f t="shared" ref="P95" si="395">+O95</f>
        <v>0</v>
      </c>
      <c r="Q95" s="1">
        <f t="shared" ref="Q95" si="396">+P95</f>
        <v>0</v>
      </c>
      <c r="R95" s="1">
        <f t="shared" ref="R95" si="397">+Q95</f>
        <v>0</v>
      </c>
      <c r="S95" s="1">
        <f t="shared" ref="S95" si="398">+R95</f>
        <v>0</v>
      </c>
      <c r="T95" s="1">
        <f t="shared" ref="T95" si="399">+S95</f>
        <v>0</v>
      </c>
      <c r="U95" s="1">
        <f t="shared" ref="U95" si="400">+T95</f>
        <v>0</v>
      </c>
      <c r="V95" s="1">
        <f t="shared" ref="V95" si="401">+U95</f>
        <v>0</v>
      </c>
      <c r="W95" s="1">
        <f t="shared" ref="W95" si="402">+V95</f>
        <v>0</v>
      </c>
      <c r="X95" s="1">
        <f t="shared" ref="X95" si="403">+W95</f>
        <v>0</v>
      </c>
      <c r="Y95" s="1">
        <f t="shared" ref="Y95" si="404">+X95</f>
        <v>0</v>
      </c>
      <c r="Z95" s="1">
        <f t="shared" ref="Z95" si="405">+Y95</f>
        <v>0</v>
      </c>
      <c r="AA95" s="1">
        <f t="shared" ref="AA95" si="406">+Z95</f>
        <v>0</v>
      </c>
    </row>
    <row r="96" spans="1:28" x14ac:dyDescent="0.3">
      <c r="A96" s="3" t="s">
        <v>2</v>
      </c>
      <c r="B96" s="1">
        <f>+B94*1000*B95/1000000</f>
        <v>0</v>
      </c>
      <c r="C96" s="1">
        <f>+C94*1000*C95/1000000</f>
        <v>0</v>
      </c>
      <c r="D96" s="1">
        <f>+D94*1000*D95/1000000</f>
        <v>0</v>
      </c>
      <c r="E96" s="1">
        <f t="shared" ref="E96:AA96" si="407">+E94*1000*E95/1000000</f>
        <v>0</v>
      </c>
      <c r="F96" s="1">
        <f t="shared" si="407"/>
        <v>0</v>
      </c>
      <c r="G96" s="1">
        <f t="shared" si="407"/>
        <v>0</v>
      </c>
      <c r="H96" s="1">
        <f t="shared" si="407"/>
        <v>0</v>
      </c>
      <c r="I96" s="1">
        <f t="shared" si="407"/>
        <v>0</v>
      </c>
      <c r="J96" s="1">
        <f t="shared" si="407"/>
        <v>0</v>
      </c>
      <c r="K96" s="1">
        <f t="shared" si="407"/>
        <v>0</v>
      </c>
      <c r="L96" s="1">
        <f t="shared" si="407"/>
        <v>0</v>
      </c>
      <c r="M96" s="1">
        <f t="shared" si="407"/>
        <v>0</v>
      </c>
      <c r="N96" s="1">
        <f t="shared" si="407"/>
        <v>0</v>
      </c>
      <c r="O96" s="1">
        <f t="shared" si="407"/>
        <v>0</v>
      </c>
      <c r="P96" s="1">
        <f t="shared" si="407"/>
        <v>0</v>
      </c>
      <c r="Q96" s="1">
        <f t="shared" si="407"/>
        <v>0</v>
      </c>
      <c r="R96" s="1">
        <f t="shared" si="407"/>
        <v>0</v>
      </c>
      <c r="S96" s="1">
        <f t="shared" si="407"/>
        <v>0</v>
      </c>
      <c r="T96" s="1">
        <f t="shared" si="407"/>
        <v>0</v>
      </c>
      <c r="U96" s="1">
        <f t="shared" si="407"/>
        <v>0</v>
      </c>
      <c r="V96" s="1">
        <f t="shared" si="407"/>
        <v>0</v>
      </c>
      <c r="W96" s="1">
        <f t="shared" si="407"/>
        <v>0</v>
      </c>
      <c r="X96" s="1">
        <f t="shared" si="407"/>
        <v>0</v>
      </c>
      <c r="Y96" s="1">
        <f t="shared" si="407"/>
        <v>0</v>
      </c>
      <c r="Z96" s="1">
        <f t="shared" si="407"/>
        <v>0</v>
      </c>
      <c r="AA96" s="1">
        <f t="shared" si="407"/>
        <v>0</v>
      </c>
    </row>
    <row r="97" spans="1:28" x14ac:dyDescent="0.3">
      <c r="A97" s="3"/>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8" x14ac:dyDescent="0.3">
      <c r="A98" s="3" t="s">
        <v>5</v>
      </c>
      <c r="B98" s="1">
        <f>+B91-B96</f>
        <v>1658.4594511616715</v>
      </c>
      <c r="C98" s="1">
        <f>+C91-C96</f>
        <v>1667.3137187491627</v>
      </c>
      <c r="D98" s="1">
        <f>+D91-D96</f>
        <v>1723.2329274493836</v>
      </c>
      <c r="E98" s="1">
        <f t="shared" ref="E98:AA98" si="408">+E91-E96</f>
        <v>1682.6672987233699</v>
      </c>
      <c r="F98" s="1">
        <f t="shared" si="408"/>
        <v>1704.7779033547699</v>
      </c>
      <c r="G98" s="1">
        <f t="shared" si="408"/>
        <v>1735.0587590415444</v>
      </c>
      <c r="H98" s="1">
        <f t="shared" si="408"/>
        <v>1726.6869431167029</v>
      </c>
      <c r="I98" s="1">
        <f t="shared" si="408"/>
        <v>1740.0068333551949</v>
      </c>
      <c r="J98" s="1">
        <f t="shared" si="408"/>
        <v>1759.0767698297714</v>
      </c>
      <c r="K98" s="1">
        <f t="shared" si="408"/>
        <v>1871.6151566473643</v>
      </c>
      <c r="L98" s="1">
        <f t="shared" si="408"/>
        <v>1926.59552148894</v>
      </c>
      <c r="M98" s="1">
        <f t="shared" si="408"/>
        <v>1914.304251556124</v>
      </c>
      <c r="N98" s="1">
        <f t="shared" si="408"/>
        <v>1910.2027999198594</v>
      </c>
      <c r="O98" s="1">
        <f t="shared" si="408"/>
        <v>1939.3141465356689</v>
      </c>
      <c r="P98" s="1">
        <f t="shared" si="408"/>
        <v>1963.3247384109338</v>
      </c>
      <c r="Q98" s="1">
        <f t="shared" si="408"/>
        <v>1976.1404670597976</v>
      </c>
      <c r="R98" s="1">
        <f t="shared" si="408"/>
        <v>1999.0340311171017</v>
      </c>
      <c r="S98" s="1">
        <f t="shared" si="408"/>
        <v>2009.5489207988217</v>
      </c>
      <c r="T98" s="1">
        <f t="shared" si="408"/>
        <v>2037.3022412756575</v>
      </c>
      <c r="U98" s="1">
        <f t="shared" si="408"/>
        <v>2067.7834255547814</v>
      </c>
      <c r="V98" s="1">
        <f t="shared" si="408"/>
        <v>2075.1187821933022</v>
      </c>
      <c r="W98" s="1">
        <f t="shared" si="408"/>
        <v>2117.2795978371787</v>
      </c>
      <c r="X98" s="1">
        <f t="shared" si="408"/>
        <v>2120.6179777573825</v>
      </c>
      <c r="Y98" s="1">
        <f t="shared" si="408"/>
        <v>2159.9484193749104</v>
      </c>
      <c r="Z98" s="1">
        <f t="shared" si="408"/>
        <v>2196.8296881742208</v>
      </c>
      <c r="AA98" s="1">
        <f t="shared" si="408"/>
        <v>2209.5010461434272</v>
      </c>
    </row>
    <row r="99" spans="1:28" x14ac:dyDescent="0.3">
      <c r="A99" s="3"/>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8" x14ac:dyDescent="0.3">
      <c r="A100" s="3" t="s">
        <v>3</v>
      </c>
      <c r="B100" s="5">
        <f>B16</f>
        <v>11314</v>
      </c>
      <c r="C100" s="5">
        <v>11337.595792086235</v>
      </c>
      <c r="D100" s="5">
        <v>11332.313917784933</v>
      </c>
      <c r="E100" s="5">
        <v>11336.904694688859</v>
      </c>
      <c r="F100" s="5">
        <v>11385.075784193905</v>
      </c>
      <c r="G100" s="5">
        <v>11383.011623397484</v>
      </c>
      <c r="H100" s="5">
        <v>11380.624247851305</v>
      </c>
      <c r="I100" s="5">
        <v>11386.960618788788</v>
      </c>
      <c r="J100" s="5">
        <v>11404.870250171374</v>
      </c>
      <c r="K100" s="5">
        <v>11379.563490096283</v>
      </c>
      <c r="L100" s="5">
        <v>11348.871396511548</v>
      </c>
      <c r="M100" s="5">
        <v>11363.193538728394</v>
      </c>
      <c r="N100" s="5">
        <v>11413.703020518389</v>
      </c>
      <c r="O100" s="5">
        <v>11437.737386759753</v>
      </c>
      <c r="P100" s="5">
        <v>11499.260122309968</v>
      </c>
      <c r="Q100" s="5">
        <v>11566.899621560138</v>
      </c>
      <c r="R100" s="5">
        <v>11663.731653651761</v>
      </c>
      <c r="S100" s="5">
        <v>11729.541968381955</v>
      </c>
      <c r="T100" s="5">
        <v>11812.438817011165</v>
      </c>
      <c r="U100" s="5">
        <v>11901.244475745752</v>
      </c>
      <c r="V100" s="5">
        <v>11989.426896300381</v>
      </c>
      <c r="W100" s="5">
        <v>12043.060083602069</v>
      </c>
      <c r="X100" s="5">
        <v>12125.474054572194</v>
      </c>
      <c r="Y100" s="5">
        <v>12204.571927001738</v>
      </c>
      <c r="Z100" s="5">
        <v>12273.647308638208</v>
      </c>
      <c r="AA100" s="5">
        <v>12360.069596656238</v>
      </c>
      <c r="AB100" t="s">
        <v>22</v>
      </c>
    </row>
    <row r="101" spans="1:28" x14ac:dyDescent="0.3">
      <c r="A101" s="3" t="s">
        <v>24</v>
      </c>
      <c r="B101" s="5">
        <f t="shared" ref="B101:AA101" si="409">B100*6.7%</f>
        <v>758.03800000000001</v>
      </c>
      <c r="C101" s="5">
        <f t="shared" si="409"/>
        <v>759.61891806977781</v>
      </c>
      <c r="D101" s="5">
        <f t="shared" si="409"/>
        <v>759.26503249159055</v>
      </c>
      <c r="E101" s="5">
        <f t="shared" si="409"/>
        <v>759.57261454415357</v>
      </c>
      <c r="F101" s="5">
        <f t="shared" si="409"/>
        <v>762.80007754099165</v>
      </c>
      <c r="G101" s="5">
        <f t="shared" si="409"/>
        <v>762.66177876763152</v>
      </c>
      <c r="H101" s="5">
        <f t="shared" si="409"/>
        <v>762.50182460603753</v>
      </c>
      <c r="I101" s="5">
        <f t="shared" si="409"/>
        <v>762.92636145884876</v>
      </c>
      <c r="J101" s="5">
        <f t="shared" si="409"/>
        <v>764.12630676148217</v>
      </c>
      <c r="K101" s="5">
        <f t="shared" si="409"/>
        <v>762.430753836451</v>
      </c>
      <c r="L101" s="5">
        <f t="shared" si="409"/>
        <v>760.37438356627376</v>
      </c>
      <c r="M101" s="5">
        <f t="shared" si="409"/>
        <v>761.33396709480246</v>
      </c>
      <c r="N101" s="5">
        <f t="shared" si="409"/>
        <v>764.7181023747321</v>
      </c>
      <c r="O101" s="5">
        <f t="shared" si="409"/>
        <v>766.32840491290347</v>
      </c>
      <c r="P101" s="5">
        <f t="shared" si="409"/>
        <v>770.45042819476794</v>
      </c>
      <c r="Q101" s="5">
        <f t="shared" si="409"/>
        <v>774.9822746445293</v>
      </c>
      <c r="R101" s="5">
        <f t="shared" si="409"/>
        <v>781.47002079466802</v>
      </c>
      <c r="S101" s="5">
        <f t="shared" si="409"/>
        <v>785.87931188159098</v>
      </c>
      <c r="T101" s="5">
        <f t="shared" si="409"/>
        <v>791.43340073974809</v>
      </c>
      <c r="U101" s="5">
        <f t="shared" si="409"/>
        <v>797.3833798749655</v>
      </c>
      <c r="V101" s="5">
        <f t="shared" si="409"/>
        <v>803.29160205212565</v>
      </c>
      <c r="W101" s="5">
        <f t="shared" si="409"/>
        <v>806.88502560133873</v>
      </c>
      <c r="X101" s="5">
        <f t="shared" si="409"/>
        <v>812.40676165633704</v>
      </c>
      <c r="Y101" s="5">
        <f t="shared" si="409"/>
        <v>817.70631910911652</v>
      </c>
      <c r="Z101" s="5">
        <f t="shared" si="409"/>
        <v>822.33436967876003</v>
      </c>
      <c r="AA101" s="5">
        <f t="shared" si="409"/>
        <v>828.12466297596802</v>
      </c>
    </row>
    <row r="102" spans="1:28" x14ac:dyDescent="0.3">
      <c r="A102" s="3" t="s">
        <v>28</v>
      </c>
      <c r="B102" s="5">
        <f>B100-B101</f>
        <v>10555.962</v>
      </c>
      <c r="C102" s="5">
        <f t="shared" ref="C102" si="410">C100-C101</f>
        <v>10577.976874016456</v>
      </c>
      <c r="D102" s="5">
        <f t="shared" ref="D102" si="411">D100-D101</f>
        <v>10573.048885293343</v>
      </c>
      <c r="E102" s="5">
        <f t="shared" ref="E102" si="412">E100-E101</f>
        <v>10577.332080144706</v>
      </c>
      <c r="F102" s="5">
        <f t="shared" ref="F102" si="413">F100-F101</f>
        <v>10622.275706652914</v>
      </c>
      <c r="G102" s="5">
        <f t="shared" ref="G102" si="414">G100-G101</f>
        <v>10620.349844629853</v>
      </c>
      <c r="H102" s="5">
        <f t="shared" ref="H102" si="415">H100-H101</f>
        <v>10618.122423245268</v>
      </c>
      <c r="I102" s="5">
        <f t="shared" ref="I102" si="416">I100-I101</f>
        <v>10624.034257329939</v>
      </c>
      <c r="J102" s="5">
        <f t="shared" ref="J102" si="417">J100-J101</f>
        <v>10640.743943409892</v>
      </c>
      <c r="K102" s="5">
        <f t="shared" ref="K102" si="418">K100-K101</f>
        <v>10617.132736259831</v>
      </c>
      <c r="L102" s="5">
        <f t="shared" ref="L102" si="419">L100-L101</f>
        <v>10588.497012945274</v>
      </c>
      <c r="M102" s="5">
        <f t="shared" ref="M102" si="420">M100-M101</f>
        <v>10601.859571633591</v>
      </c>
      <c r="N102" s="5">
        <f t="shared" ref="N102" si="421">N100-N101</f>
        <v>10648.984918143657</v>
      </c>
      <c r="O102" s="5">
        <f t="shared" ref="O102" si="422">O100-O101</f>
        <v>10671.408981846849</v>
      </c>
      <c r="P102" s="5">
        <f t="shared" ref="P102" si="423">P100-P101</f>
        <v>10728.8096941152</v>
      </c>
      <c r="Q102" s="5">
        <f t="shared" ref="Q102" si="424">Q100-Q101</f>
        <v>10791.917346915609</v>
      </c>
      <c r="R102" s="5">
        <f t="shared" ref="R102" si="425">R100-R101</f>
        <v>10882.261632857093</v>
      </c>
      <c r="S102" s="5">
        <f t="shared" ref="S102" si="426">S100-S101</f>
        <v>10943.662656500364</v>
      </c>
      <c r="T102" s="5">
        <f t="shared" ref="T102" si="427">T100-T101</f>
        <v>11021.005416271417</v>
      </c>
      <c r="U102" s="5">
        <f t="shared" ref="U102" si="428">U100-U101</f>
        <v>11103.861095870787</v>
      </c>
      <c r="V102" s="5">
        <f t="shared" ref="V102" si="429">V100-V101</f>
        <v>11186.135294248255</v>
      </c>
      <c r="W102" s="5">
        <f t="shared" ref="W102" si="430">W100-W101</f>
        <v>11236.17505800073</v>
      </c>
      <c r="X102" s="5">
        <f t="shared" ref="X102" si="431">X100-X101</f>
        <v>11313.067292915857</v>
      </c>
      <c r="Y102" s="5">
        <f t="shared" ref="Y102" si="432">Y100-Y101</f>
        <v>11386.865607892621</v>
      </c>
      <c r="Z102" s="5">
        <f t="shared" ref="Z102" si="433">Z100-Z101</f>
        <v>11451.312938959449</v>
      </c>
      <c r="AA102" s="5">
        <f t="shared" ref="AA102" si="434">AA100-AA101</f>
        <v>11531.94493368027</v>
      </c>
    </row>
    <row r="103" spans="1:28" x14ac:dyDescent="0.3">
      <c r="A103" s="6"/>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8" x14ac:dyDescent="0.3">
      <c r="A104" s="6" t="s">
        <v>6</v>
      </c>
      <c r="B104" s="7">
        <f>+B98/(B100-B101)*100</f>
        <v>15.711116155606392</v>
      </c>
      <c r="C104" s="7">
        <f t="shared" ref="C104:AA104" si="435">+C98/(C100-C101)*100</f>
        <v>15.762122933400628</v>
      </c>
      <c r="D104" s="7">
        <f t="shared" si="435"/>
        <v>16.298353919902201</v>
      </c>
      <c r="E104" s="7">
        <f t="shared" si="435"/>
        <v>15.908239298660174</v>
      </c>
      <c r="F104" s="7">
        <f t="shared" si="435"/>
        <v>16.049083552661301</v>
      </c>
      <c r="G104" s="7">
        <f t="shared" si="435"/>
        <v>16.337114920172535</v>
      </c>
      <c r="H104" s="7">
        <f t="shared" si="435"/>
        <v>16.261697447908755</v>
      </c>
      <c r="I104" s="7">
        <f t="shared" si="435"/>
        <v>16.378023556867731</v>
      </c>
      <c r="J104" s="7">
        <f t="shared" si="435"/>
        <v>16.531520532633589</v>
      </c>
      <c r="K104" s="7">
        <f t="shared" si="435"/>
        <v>17.628254286163241</v>
      </c>
      <c r="L104" s="7">
        <f t="shared" si="435"/>
        <v>18.195174623306073</v>
      </c>
      <c r="M104" s="7">
        <f t="shared" si="435"/>
        <v>18.05630643022333</v>
      </c>
      <c r="N104" s="7">
        <f t="shared" si="435"/>
        <v>17.937886236135718</v>
      </c>
      <c r="O104" s="7">
        <f t="shared" si="435"/>
        <v>18.172990556679437</v>
      </c>
      <c r="P104" s="7">
        <f t="shared" si="435"/>
        <v>18.299557866962875</v>
      </c>
      <c r="Q104" s="7">
        <f t="shared" si="435"/>
        <v>18.311300981420043</v>
      </c>
      <c r="R104" s="7">
        <f t="shared" si="435"/>
        <v>18.36965603805524</v>
      </c>
      <c r="S104" s="7">
        <f t="shared" si="435"/>
        <v>18.362672387431285</v>
      </c>
      <c r="T104" s="7">
        <f t="shared" si="435"/>
        <v>18.485629616584561</v>
      </c>
      <c r="U104" s="7">
        <f t="shared" si="435"/>
        <v>18.62220184223785</v>
      </c>
      <c r="V104" s="7">
        <f t="shared" si="435"/>
        <v>18.55081069205642</v>
      </c>
      <c r="W104" s="7">
        <f t="shared" si="435"/>
        <v>18.843419463543938</v>
      </c>
      <c r="X104" s="7">
        <f t="shared" si="435"/>
        <v>18.744854272061961</v>
      </c>
      <c r="Y104" s="7">
        <f t="shared" si="435"/>
        <v>18.968770632348352</v>
      </c>
      <c r="Z104" s="7">
        <f t="shared" si="435"/>
        <v>19.184085701650915</v>
      </c>
      <c r="AA104" s="7">
        <f t="shared" si="435"/>
        <v>19.159830010030181</v>
      </c>
      <c r="AB104" s="7" t="str">
        <f>CONCATENATE(AB100," 2030 Coal")</f>
        <v>3.1C - Mid Elec / Base DSM 2030 Coal</v>
      </c>
    </row>
    <row r="105" spans="1:28" x14ac:dyDescent="0.3">
      <c r="A105" s="6" t="s">
        <v>14</v>
      </c>
      <c r="C105" s="8">
        <f>(C104-B104)/B104</f>
        <v>3.2465406842552029E-3</v>
      </c>
      <c r="D105" s="8">
        <f>(D104-C104)/C104</f>
        <v>3.4020226131168958E-2</v>
      </c>
      <c r="E105" s="8">
        <f t="shared" ref="E105" si="436">(E104-D104)/D104</f>
        <v>-2.3935829542003718E-2</v>
      </c>
      <c r="F105" s="8">
        <f t="shared" ref="F105" si="437">(F104-E104)/E104</f>
        <v>8.853541322639609E-3</v>
      </c>
      <c r="G105" s="8">
        <f t="shared" ref="G105" si="438">(G104-F104)/F104</f>
        <v>1.7946904355387441E-2</v>
      </c>
      <c r="H105" s="8">
        <f t="shared" ref="H105" si="439">(H104-G104)/G104</f>
        <v>-4.6163274624858577E-3</v>
      </c>
      <c r="I105" s="8">
        <f t="shared" ref="I105" si="440">(I104-H104)/H104</f>
        <v>7.1533804716023336E-3</v>
      </c>
      <c r="J105" s="8">
        <f t="shared" ref="J105" si="441">(J104-I104)/I104</f>
        <v>9.3721306012832482E-3</v>
      </c>
      <c r="K105" s="8">
        <f t="shared" ref="K105" si="442">(K104-J104)/J104</f>
        <v>6.6341976914021591E-2</v>
      </c>
      <c r="L105" s="8">
        <f t="shared" ref="L105" si="443">(L104-K104)/K104</f>
        <v>3.2159754899146152E-2</v>
      </c>
      <c r="M105" s="8">
        <f t="shared" ref="M105" si="444">(M104-L104)/L104</f>
        <v>-7.6321440138787024E-3</v>
      </c>
      <c r="N105" s="8">
        <f t="shared" ref="N105" si="445">(N104-M104)/M104</f>
        <v>-6.5583841604169926E-3</v>
      </c>
      <c r="O105" s="8">
        <f t="shared" ref="O105" si="446">(O104-N104)/N104</f>
        <v>1.3106578860451445E-2</v>
      </c>
      <c r="P105" s="8">
        <f t="shared" ref="P105" si="447">(P104-O104)/O104</f>
        <v>6.9645835058731271E-3</v>
      </c>
      <c r="Q105" s="8">
        <f t="shared" ref="Q105" si="448">(Q104-P104)/P104</f>
        <v>6.4171574759020215E-4</v>
      </c>
      <c r="R105" s="8">
        <f t="shared" ref="R105" si="449">(R104-Q104)/Q104</f>
        <v>3.1868329123314562E-3</v>
      </c>
      <c r="S105" s="8">
        <f t="shared" ref="S105" si="450">(S104-R104)/R104</f>
        <v>-3.8017318394460362E-4</v>
      </c>
      <c r="T105" s="8">
        <f t="shared" ref="T105" si="451">(T104-S104)/S104</f>
        <v>6.6960421968556222E-3</v>
      </c>
      <c r="U105" s="8">
        <f t="shared" ref="U105" si="452">(U104-T104)/T104</f>
        <v>7.3880213163398014E-3</v>
      </c>
      <c r="V105" s="8">
        <f t="shared" ref="V105" si="453">(V104-U104)/U104</f>
        <v>-3.8336578448797984E-3</v>
      </c>
      <c r="W105" s="8">
        <f t="shared" ref="W105" si="454">(W104-V104)/V104</f>
        <v>1.5773368417414543E-2</v>
      </c>
      <c r="X105" s="8">
        <f t="shared" ref="X105" si="455">(X104-W104)/W104</f>
        <v>-5.2307486798067685E-3</v>
      </c>
      <c r="Y105" s="8">
        <f t="shared" ref="Y105" si="456">(Y104-X104)/X104</f>
        <v>1.1945484186565549E-2</v>
      </c>
      <c r="Z105" s="8">
        <f t="shared" ref="Z105" si="457">(Z104-Y104)/Y104</f>
        <v>1.1351029198243094E-2</v>
      </c>
      <c r="AA105" s="8">
        <f t="shared" ref="AA105" si="458">(AA104-Z104)/Z104</f>
        <v>-1.2643652659791232E-3</v>
      </c>
    </row>
    <row r="106" spans="1:28" x14ac:dyDescent="0.3">
      <c r="D106" s="8"/>
      <c r="E106" s="8"/>
      <c r="F106" s="8"/>
      <c r="G106" s="8"/>
      <c r="H106" s="8"/>
      <c r="I106" s="8"/>
      <c r="J106" s="8"/>
      <c r="K106" s="8"/>
      <c r="L106" s="8"/>
      <c r="M106" s="8"/>
      <c r="N106" s="8"/>
      <c r="O106" s="8"/>
      <c r="P106" s="8"/>
      <c r="Q106" s="8"/>
      <c r="R106" s="8"/>
      <c r="S106" s="8"/>
      <c r="T106" s="8"/>
      <c r="U106" s="8"/>
      <c r="V106" s="8"/>
      <c r="W106" s="8"/>
      <c r="X106" s="8"/>
      <c r="Y106" s="8"/>
      <c r="Z106" s="8"/>
      <c r="AA106" s="9">
        <f>AVERAGE(C105:AA105)</f>
        <v>8.1078592627109522E-3</v>
      </c>
      <c r="AB106" s="10" t="s">
        <v>15</v>
      </c>
    </row>
    <row r="107" spans="1:28" x14ac:dyDescent="0.3">
      <c r="AA107" s="11">
        <f>AVERAGE(C105:L105)</f>
        <v>1.5054229837501496E-2</v>
      </c>
      <c r="AB107" s="12" t="s">
        <v>27</v>
      </c>
    </row>
    <row r="108" spans="1:28" x14ac:dyDescent="0.3">
      <c r="A108" s="6"/>
      <c r="B108" s="6" t="s">
        <v>0</v>
      </c>
      <c r="C108" s="6"/>
    </row>
    <row r="109" spans="1:28" x14ac:dyDescent="0.3">
      <c r="A109" s="3" t="s">
        <v>17</v>
      </c>
      <c r="B109">
        <v>2020</v>
      </c>
      <c r="C109">
        <v>2021</v>
      </c>
      <c r="D109">
        <f>+C109+1</f>
        <v>2022</v>
      </c>
      <c r="E109">
        <f t="shared" ref="E109" si="459">+D109+1</f>
        <v>2023</v>
      </c>
      <c r="F109">
        <f t="shared" ref="F109" si="460">+E109+1</f>
        <v>2024</v>
      </c>
      <c r="G109">
        <f t="shared" ref="G109" si="461">+F109+1</f>
        <v>2025</v>
      </c>
      <c r="H109">
        <f t="shared" ref="H109" si="462">+G109+1</f>
        <v>2026</v>
      </c>
      <c r="I109">
        <f t="shared" ref="I109" si="463">+H109+1</f>
        <v>2027</v>
      </c>
      <c r="J109">
        <f t="shared" ref="J109" si="464">+I109+1</f>
        <v>2028</v>
      </c>
      <c r="K109">
        <f t="shared" ref="K109" si="465">+J109+1</f>
        <v>2029</v>
      </c>
      <c r="L109">
        <f t="shared" ref="L109" si="466">+K109+1</f>
        <v>2030</v>
      </c>
      <c r="M109">
        <f t="shared" ref="M109" si="467">+L109+1</f>
        <v>2031</v>
      </c>
      <c r="N109">
        <f t="shared" ref="N109" si="468">+M109+1</f>
        <v>2032</v>
      </c>
      <c r="O109">
        <f t="shared" ref="O109" si="469">+N109+1</f>
        <v>2033</v>
      </c>
      <c r="P109">
        <f t="shared" ref="P109" si="470">+O109+1</f>
        <v>2034</v>
      </c>
      <c r="Q109">
        <f t="shared" ref="Q109" si="471">+P109+1</f>
        <v>2035</v>
      </c>
      <c r="R109">
        <f t="shared" ref="R109" si="472">+Q109+1</f>
        <v>2036</v>
      </c>
      <c r="S109">
        <f t="shared" ref="S109" si="473">+R109+1</f>
        <v>2037</v>
      </c>
      <c r="T109">
        <f t="shared" ref="T109" si="474">+S109+1</f>
        <v>2038</v>
      </c>
      <c r="U109">
        <f t="shared" ref="U109" si="475">+T109+1</f>
        <v>2039</v>
      </c>
      <c r="V109">
        <f t="shared" ref="V109" si="476">+U109+1</f>
        <v>2040</v>
      </c>
      <c r="W109">
        <f t="shared" ref="W109" si="477">+V109+1</f>
        <v>2041</v>
      </c>
      <c r="X109">
        <f t="shared" ref="X109" si="478">+W109+1</f>
        <v>2042</v>
      </c>
      <c r="Y109">
        <f t="shared" ref="Y109" si="479">+X109+1</f>
        <v>2043</v>
      </c>
      <c r="Z109">
        <f t="shared" ref="Z109" si="480">+Y109+1</f>
        <v>2044</v>
      </c>
      <c r="AA109">
        <f t="shared" ref="AA109" si="481">+Z109+1</f>
        <v>2045</v>
      </c>
    </row>
    <row r="110" spans="1:28" x14ac:dyDescent="0.3">
      <c r="A110" s="3" t="s">
        <v>4</v>
      </c>
      <c r="B110" s="5">
        <f>B26</f>
        <v>858.45945116167138</v>
      </c>
      <c r="C110" s="5">
        <v>914.40696586949878</v>
      </c>
      <c r="D110" s="4">
        <v>977.0641354553112</v>
      </c>
      <c r="E110" s="4">
        <v>968.4570655575501</v>
      </c>
      <c r="F110" s="4">
        <v>982.14193834233731</v>
      </c>
      <c r="G110" s="4">
        <v>1045.4861193488778</v>
      </c>
      <c r="H110" s="4">
        <v>1050.3395746441156</v>
      </c>
      <c r="I110" s="4">
        <v>1078.7144962782072</v>
      </c>
      <c r="J110" s="4">
        <v>1094.151755098382</v>
      </c>
      <c r="K110" s="4">
        <v>1147.3764753691717</v>
      </c>
      <c r="L110" s="4">
        <v>1126.5104612283105</v>
      </c>
      <c r="M110" s="4">
        <v>1106.8490920272025</v>
      </c>
      <c r="N110" s="4">
        <v>1108.5299325160181</v>
      </c>
      <c r="O110" s="4">
        <v>1146.4859919591763</v>
      </c>
      <c r="P110" s="4">
        <v>1191.4675738678507</v>
      </c>
      <c r="Q110" s="4">
        <v>1233.0126942778841</v>
      </c>
      <c r="R110" s="4">
        <v>1238.1191235942715</v>
      </c>
      <c r="S110" s="4">
        <v>1302.7785153969451</v>
      </c>
      <c r="T110" s="4">
        <v>1350.4631227098475</v>
      </c>
      <c r="U110" s="4">
        <v>1393.8842491407092</v>
      </c>
      <c r="V110" s="4">
        <v>1489.0589870469541</v>
      </c>
      <c r="W110" s="4">
        <v>1557.6902852414648</v>
      </c>
      <c r="X110" s="4">
        <v>1547.7235424528956</v>
      </c>
      <c r="Y110" s="4">
        <v>1588.5496267572184</v>
      </c>
      <c r="Z110" s="4">
        <v>1615.3878537347371</v>
      </c>
      <c r="AA110" s="4">
        <v>1651.0401582058489</v>
      </c>
    </row>
    <row r="111" spans="1:28" x14ac:dyDescent="0.3">
      <c r="A111" s="3" t="s">
        <v>8</v>
      </c>
      <c r="B111" s="1">
        <f>+B90</f>
        <v>800</v>
      </c>
      <c r="C111" s="1">
        <f>+C90</f>
        <v>800</v>
      </c>
      <c r="D111" s="2">
        <f>+C111</f>
        <v>800</v>
      </c>
      <c r="E111" s="2">
        <f t="shared" ref="E111" si="482">+D111</f>
        <v>800</v>
      </c>
      <c r="F111" s="2">
        <f t="shared" ref="F111" si="483">+E111</f>
        <v>800</v>
      </c>
      <c r="G111" s="2">
        <f t="shared" ref="G111" si="484">+F111</f>
        <v>800</v>
      </c>
      <c r="H111" s="2">
        <f t="shared" ref="H111" si="485">+G111</f>
        <v>800</v>
      </c>
      <c r="I111" s="2">
        <f t="shared" ref="I111" si="486">+H111</f>
        <v>800</v>
      </c>
      <c r="J111" s="2">
        <f t="shared" ref="J111" si="487">+I111</f>
        <v>800</v>
      </c>
      <c r="K111" s="2">
        <f t="shared" ref="K111" si="488">+J111</f>
        <v>800</v>
      </c>
      <c r="L111" s="2">
        <f t="shared" ref="L111" si="489">+K111</f>
        <v>800</v>
      </c>
      <c r="M111" s="2">
        <f t="shared" ref="M111" si="490">+L111</f>
        <v>800</v>
      </c>
      <c r="N111" s="2">
        <f t="shared" ref="N111" si="491">+M111</f>
        <v>800</v>
      </c>
      <c r="O111" s="2">
        <f t="shared" ref="O111" si="492">+N111</f>
        <v>800</v>
      </c>
      <c r="P111" s="2">
        <f t="shared" ref="P111" si="493">+O111</f>
        <v>800</v>
      </c>
      <c r="Q111" s="2">
        <f t="shared" ref="Q111" si="494">+P111</f>
        <v>800</v>
      </c>
      <c r="R111" s="2">
        <f t="shared" ref="R111" si="495">+Q111</f>
        <v>800</v>
      </c>
      <c r="S111" s="2">
        <f t="shared" ref="S111" si="496">+R111</f>
        <v>800</v>
      </c>
      <c r="T111" s="2">
        <f t="shared" ref="T111" si="497">+S111</f>
        <v>800</v>
      </c>
      <c r="U111" s="2">
        <f t="shared" ref="U111" si="498">+T111</f>
        <v>800</v>
      </c>
      <c r="V111" s="2">
        <f t="shared" ref="V111" si="499">+U111</f>
        <v>800</v>
      </c>
      <c r="W111" s="2">
        <f t="shared" ref="W111" si="500">+V111</f>
        <v>800</v>
      </c>
      <c r="X111" s="2">
        <f t="shared" ref="X111" si="501">+W111</f>
        <v>800</v>
      </c>
      <c r="Y111" s="2">
        <f t="shared" ref="Y111" si="502">+X111</f>
        <v>800</v>
      </c>
      <c r="Z111" s="2">
        <f t="shared" ref="Z111" si="503">+Y111</f>
        <v>800</v>
      </c>
      <c r="AA111" s="2">
        <f t="shared" ref="AA111" si="504">+Z111</f>
        <v>800</v>
      </c>
    </row>
    <row r="112" spans="1:28" ht="28.8" x14ac:dyDescent="0.3">
      <c r="A112" s="3" t="s">
        <v>9</v>
      </c>
      <c r="B112" s="1">
        <f>+B110+B111</f>
        <v>1658.4594511616715</v>
      </c>
      <c r="C112" s="1">
        <f>+C110+C111</f>
        <v>1714.4069658694989</v>
      </c>
      <c r="D112" s="1">
        <f>+D110+D111</f>
        <v>1777.0641354553113</v>
      </c>
      <c r="E112" s="1">
        <f t="shared" ref="E112:AA112" si="505">+E110+E111</f>
        <v>1768.4570655575501</v>
      </c>
      <c r="F112" s="1">
        <f t="shared" si="505"/>
        <v>1782.1419383423372</v>
      </c>
      <c r="G112" s="1">
        <f t="shared" si="505"/>
        <v>1845.4861193488778</v>
      </c>
      <c r="H112" s="1">
        <f t="shared" si="505"/>
        <v>1850.3395746441156</v>
      </c>
      <c r="I112" s="1">
        <f t="shared" si="505"/>
        <v>1878.7144962782072</v>
      </c>
      <c r="J112" s="1">
        <f t="shared" si="505"/>
        <v>1894.151755098382</v>
      </c>
      <c r="K112" s="1">
        <f t="shared" si="505"/>
        <v>1947.3764753691717</v>
      </c>
      <c r="L112" s="1">
        <f t="shared" si="505"/>
        <v>1926.5104612283105</v>
      </c>
      <c r="M112" s="1">
        <f t="shared" si="505"/>
        <v>1906.8490920272025</v>
      </c>
      <c r="N112" s="1">
        <f t="shared" si="505"/>
        <v>1908.5299325160181</v>
      </c>
      <c r="O112" s="1">
        <f t="shared" si="505"/>
        <v>1946.4859919591763</v>
      </c>
      <c r="P112" s="1">
        <f t="shared" si="505"/>
        <v>1991.4675738678507</v>
      </c>
      <c r="Q112" s="1">
        <f t="shared" si="505"/>
        <v>2033.0126942778841</v>
      </c>
      <c r="R112" s="1">
        <f t="shared" si="505"/>
        <v>2038.1191235942715</v>
      </c>
      <c r="S112" s="1">
        <f t="shared" si="505"/>
        <v>2102.7785153969453</v>
      </c>
      <c r="T112" s="1">
        <f t="shared" si="505"/>
        <v>2150.4631227098475</v>
      </c>
      <c r="U112" s="1">
        <f t="shared" si="505"/>
        <v>2193.8842491407095</v>
      </c>
      <c r="V112" s="1">
        <f t="shared" si="505"/>
        <v>2289.0589870469539</v>
      </c>
      <c r="W112" s="1">
        <f t="shared" si="505"/>
        <v>2357.6902852414651</v>
      </c>
      <c r="X112" s="1">
        <f t="shared" si="505"/>
        <v>2347.7235424528953</v>
      </c>
      <c r="Y112" s="1">
        <f t="shared" si="505"/>
        <v>2388.5496267572184</v>
      </c>
      <c r="Z112" s="1">
        <f t="shared" si="505"/>
        <v>2415.3878537347373</v>
      </c>
      <c r="AA112" s="1">
        <f t="shared" si="505"/>
        <v>2451.0401582058489</v>
      </c>
    </row>
    <row r="113" spans="1:28" x14ac:dyDescent="0.3">
      <c r="A113" s="3"/>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8" x14ac:dyDescent="0.3">
      <c r="A114" s="3" t="s">
        <v>1</v>
      </c>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8" x14ac:dyDescent="0.3">
      <c r="A115" s="3" t="s">
        <v>29</v>
      </c>
      <c r="B115" s="1">
        <f>+B123-B$18</f>
        <v>0</v>
      </c>
      <c r="C115" s="1">
        <f>+C123-C$18</f>
        <v>20.268173300612034</v>
      </c>
      <c r="D115" s="1">
        <f t="shared" ref="D115:AA115" si="506">+D123-D$18</f>
        <v>84.486248363195045</v>
      </c>
      <c r="E115" s="1">
        <f t="shared" si="506"/>
        <v>161.9096396069599</v>
      </c>
      <c r="F115" s="1">
        <f t="shared" si="506"/>
        <v>279.81649865882173</v>
      </c>
      <c r="G115" s="1">
        <f t="shared" si="506"/>
        <v>413.10717328149258</v>
      </c>
      <c r="H115" s="1">
        <f t="shared" si="506"/>
        <v>514.65631004784154</v>
      </c>
      <c r="I115" s="1">
        <f t="shared" si="506"/>
        <v>615.61333568565351</v>
      </c>
      <c r="J115" s="1">
        <f t="shared" si="506"/>
        <v>710.69309880960645</v>
      </c>
      <c r="K115" s="1">
        <f t="shared" si="506"/>
        <v>799.34736937757953</v>
      </c>
      <c r="L115" s="1">
        <f t="shared" si="506"/>
        <v>884.10574093773175</v>
      </c>
      <c r="M115" s="1">
        <f t="shared" si="506"/>
        <v>969.95452586787178</v>
      </c>
      <c r="N115" s="1">
        <f t="shared" si="506"/>
        <v>1055.9624759572325</v>
      </c>
      <c r="O115" s="1">
        <f t="shared" si="506"/>
        <v>1150.7097824395387</v>
      </c>
      <c r="P115" s="1">
        <f t="shared" si="506"/>
        <v>1251.4714018634313</v>
      </c>
      <c r="Q115" s="1">
        <f t="shared" si="506"/>
        <v>1357.395126401072</v>
      </c>
      <c r="R115" s="1">
        <f t="shared" si="506"/>
        <v>1466.7332290526992</v>
      </c>
      <c r="S115" s="1">
        <f t="shared" si="506"/>
        <v>1573.1483786107092</v>
      </c>
      <c r="T115" s="1">
        <f t="shared" si="506"/>
        <v>1675.1039575353934</v>
      </c>
      <c r="U115" s="1">
        <f t="shared" si="506"/>
        <v>1775.8763970575928</v>
      </c>
      <c r="V115" s="1">
        <f t="shared" si="506"/>
        <v>1866.1505431117494</v>
      </c>
      <c r="W115" s="1">
        <f t="shared" si="506"/>
        <v>1943.3723381737564</v>
      </c>
      <c r="X115" s="1">
        <f t="shared" si="506"/>
        <v>2011.8428494955006</v>
      </c>
      <c r="Y115" s="1">
        <f t="shared" si="506"/>
        <v>2071.3504785865734</v>
      </c>
      <c r="Z115" s="1">
        <f t="shared" si="506"/>
        <v>2121.7710461892093</v>
      </c>
      <c r="AA115" s="1">
        <f t="shared" si="506"/>
        <v>2165.2235260545167</v>
      </c>
    </row>
    <row r="116" spans="1:28" x14ac:dyDescent="0.3">
      <c r="A116" s="3" t="s">
        <v>10</v>
      </c>
      <c r="B116" s="5">
        <f>$B$11</f>
        <v>0</v>
      </c>
      <c r="C116" s="5">
        <f>B116</f>
        <v>0</v>
      </c>
      <c r="D116" s="1">
        <f>+C116</f>
        <v>0</v>
      </c>
      <c r="E116" s="1">
        <f t="shared" ref="E116" si="507">+D116</f>
        <v>0</v>
      </c>
      <c r="F116" s="1">
        <f t="shared" ref="F116" si="508">+E116</f>
        <v>0</v>
      </c>
      <c r="G116" s="1">
        <f t="shared" ref="G116" si="509">+F116</f>
        <v>0</v>
      </c>
      <c r="H116" s="1">
        <f t="shared" ref="H116" si="510">+G116</f>
        <v>0</v>
      </c>
      <c r="I116" s="1">
        <f t="shared" ref="I116" si="511">+H116</f>
        <v>0</v>
      </c>
      <c r="J116" s="1">
        <f t="shared" ref="J116" si="512">+I116</f>
        <v>0</v>
      </c>
      <c r="K116" s="1">
        <f t="shared" ref="K116" si="513">+J116</f>
        <v>0</v>
      </c>
      <c r="L116" s="1">
        <f t="shared" ref="L116" si="514">+K116</f>
        <v>0</v>
      </c>
      <c r="M116" s="1">
        <f t="shared" ref="M116" si="515">+L116</f>
        <v>0</v>
      </c>
      <c r="N116" s="1">
        <f t="shared" ref="N116" si="516">+M116</f>
        <v>0</v>
      </c>
      <c r="O116" s="1">
        <f t="shared" ref="O116" si="517">+N116</f>
        <v>0</v>
      </c>
      <c r="P116" s="1">
        <f t="shared" ref="P116" si="518">+O116</f>
        <v>0</v>
      </c>
      <c r="Q116" s="1">
        <f t="shared" ref="Q116" si="519">+P116</f>
        <v>0</v>
      </c>
      <c r="R116" s="1">
        <f t="shared" ref="R116" si="520">+Q116</f>
        <v>0</v>
      </c>
      <c r="S116" s="1">
        <f t="shared" ref="S116" si="521">+R116</f>
        <v>0</v>
      </c>
      <c r="T116" s="1">
        <f t="shared" ref="T116" si="522">+S116</f>
        <v>0</v>
      </c>
      <c r="U116" s="1">
        <f t="shared" ref="U116" si="523">+T116</f>
        <v>0</v>
      </c>
      <c r="V116" s="1">
        <f t="shared" ref="V116" si="524">+U116</f>
        <v>0</v>
      </c>
      <c r="W116" s="1">
        <f t="shared" ref="W116" si="525">+V116</f>
        <v>0</v>
      </c>
      <c r="X116" s="1">
        <f t="shared" ref="X116" si="526">+W116</f>
        <v>0</v>
      </c>
      <c r="Y116" s="1">
        <f t="shared" ref="Y116" si="527">+X116</f>
        <v>0</v>
      </c>
      <c r="Z116" s="1">
        <f t="shared" ref="Z116" si="528">+Y116</f>
        <v>0</v>
      </c>
      <c r="AA116" s="1">
        <f t="shared" ref="AA116" si="529">+Z116</f>
        <v>0</v>
      </c>
    </row>
    <row r="117" spans="1:28" x14ac:dyDescent="0.3">
      <c r="A117" s="3" t="s">
        <v>2</v>
      </c>
      <c r="B117" s="1">
        <f>+B115*1000*B116/1000000</f>
        <v>0</v>
      </c>
      <c r="C117" s="1">
        <f>+C115*1000*C116/1000000</f>
        <v>0</v>
      </c>
      <c r="D117" s="1">
        <f>+D115*1000*D116/1000000</f>
        <v>0</v>
      </c>
      <c r="E117" s="1">
        <f t="shared" ref="E117:AA117" si="530">+E115*1000*E116/1000000</f>
        <v>0</v>
      </c>
      <c r="F117" s="1">
        <f t="shared" si="530"/>
        <v>0</v>
      </c>
      <c r="G117" s="1">
        <f t="shared" si="530"/>
        <v>0</v>
      </c>
      <c r="H117" s="1">
        <f t="shared" si="530"/>
        <v>0</v>
      </c>
      <c r="I117" s="1">
        <f t="shared" si="530"/>
        <v>0</v>
      </c>
      <c r="J117" s="1">
        <f t="shared" si="530"/>
        <v>0</v>
      </c>
      <c r="K117" s="1">
        <f t="shared" si="530"/>
        <v>0</v>
      </c>
      <c r="L117" s="1">
        <f t="shared" si="530"/>
        <v>0</v>
      </c>
      <c r="M117" s="1">
        <f t="shared" si="530"/>
        <v>0</v>
      </c>
      <c r="N117" s="1">
        <f t="shared" si="530"/>
        <v>0</v>
      </c>
      <c r="O117" s="1">
        <f t="shared" si="530"/>
        <v>0</v>
      </c>
      <c r="P117" s="1">
        <f t="shared" si="530"/>
        <v>0</v>
      </c>
      <c r="Q117" s="1">
        <f t="shared" si="530"/>
        <v>0</v>
      </c>
      <c r="R117" s="1">
        <f t="shared" si="530"/>
        <v>0</v>
      </c>
      <c r="S117" s="1">
        <f t="shared" si="530"/>
        <v>0</v>
      </c>
      <c r="T117" s="1">
        <f t="shared" si="530"/>
        <v>0</v>
      </c>
      <c r="U117" s="1">
        <f t="shared" si="530"/>
        <v>0</v>
      </c>
      <c r="V117" s="1">
        <f t="shared" si="530"/>
        <v>0</v>
      </c>
      <c r="W117" s="1">
        <f t="shared" si="530"/>
        <v>0</v>
      </c>
      <c r="X117" s="1">
        <f t="shared" si="530"/>
        <v>0</v>
      </c>
      <c r="Y117" s="1">
        <f t="shared" si="530"/>
        <v>0</v>
      </c>
      <c r="Z117" s="1">
        <f t="shared" si="530"/>
        <v>0</v>
      </c>
      <c r="AA117" s="1">
        <f t="shared" si="530"/>
        <v>0</v>
      </c>
    </row>
    <row r="118" spans="1:28" x14ac:dyDescent="0.3">
      <c r="A118" s="3"/>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8" x14ac:dyDescent="0.3">
      <c r="A119" s="3" t="s">
        <v>5</v>
      </c>
      <c r="B119" s="1">
        <f>+B112-B117</f>
        <v>1658.4594511616715</v>
      </c>
      <c r="C119" s="1">
        <f>+C112-C117</f>
        <v>1714.4069658694989</v>
      </c>
      <c r="D119" s="1">
        <f>+D112-D117</f>
        <v>1777.0641354553113</v>
      </c>
      <c r="E119" s="1">
        <f t="shared" ref="E119:AA119" si="531">+E112-E117</f>
        <v>1768.4570655575501</v>
      </c>
      <c r="F119" s="1">
        <f t="shared" si="531"/>
        <v>1782.1419383423372</v>
      </c>
      <c r="G119" s="1">
        <f t="shared" si="531"/>
        <v>1845.4861193488778</v>
      </c>
      <c r="H119" s="1">
        <f t="shared" si="531"/>
        <v>1850.3395746441156</v>
      </c>
      <c r="I119" s="1">
        <f t="shared" si="531"/>
        <v>1878.7144962782072</v>
      </c>
      <c r="J119" s="1">
        <f t="shared" si="531"/>
        <v>1894.151755098382</v>
      </c>
      <c r="K119" s="1">
        <f t="shared" si="531"/>
        <v>1947.3764753691717</v>
      </c>
      <c r="L119" s="1">
        <f t="shared" si="531"/>
        <v>1926.5104612283105</v>
      </c>
      <c r="M119" s="1">
        <f t="shared" si="531"/>
        <v>1906.8490920272025</v>
      </c>
      <c r="N119" s="1">
        <f t="shared" si="531"/>
        <v>1908.5299325160181</v>
      </c>
      <c r="O119" s="1">
        <f t="shared" si="531"/>
        <v>1946.4859919591763</v>
      </c>
      <c r="P119" s="1">
        <f t="shared" si="531"/>
        <v>1991.4675738678507</v>
      </c>
      <c r="Q119" s="1">
        <f t="shared" si="531"/>
        <v>2033.0126942778841</v>
      </c>
      <c r="R119" s="1">
        <f t="shared" si="531"/>
        <v>2038.1191235942715</v>
      </c>
      <c r="S119" s="1">
        <f t="shared" si="531"/>
        <v>2102.7785153969453</v>
      </c>
      <c r="T119" s="1">
        <f t="shared" si="531"/>
        <v>2150.4631227098475</v>
      </c>
      <c r="U119" s="1">
        <f t="shared" si="531"/>
        <v>2193.8842491407095</v>
      </c>
      <c r="V119" s="1">
        <f t="shared" si="531"/>
        <v>2289.0589870469539</v>
      </c>
      <c r="W119" s="1">
        <f t="shared" si="531"/>
        <v>2357.6902852414651</v>
      </c>
      <c r="X119" s="1">
        <f t="shared" si="531"/>
        <v>2347.7235424528953</v>
      </c>
      <c r="Y119" s="1">
        <f t="shared" si="531"/>
        <v>2388.5496267572184</v>
      </c>
      <c r="Z119" s="1">
        <f t="shared" si="531"/>
        <v>2415.3878537347373</v>
      </c>
      <c r="AA119" s="1">
        <f t="shared" si="531"/>
        <v>2451.0401582058489</v>
      </c>
    </row>
    <row r="120" spans="1:28" x14ac:dyDescent="0.3">
      <c r="A120" s="3"/>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8" x14ac:dyDescent="0.3">
      <c r="A121" s="3" t="s">
        <v>3</v>
      </c>
      <c r="B121" s="5">
        <f>B37</f>
        <v>11314</v>
      </c>
      <c r="C121" s="5">
        <v>11348.457621293428</v>
      </c>
      <c r="D121" s="5">
        <v>11392.377336945026</v>
      </c>
      <c r="E121" s="5">
        <v>11433.584696883892</v>
      </c>
      <c r="F121" s="5">
        <v>11542.337267425721</v>
      </c>
      <c r="G121" s="5">
        <v>11607.93143587389</v>
      </c>
      <c r="H121" s="5">
        <v>11651.453299736804</v>
      </c>
      <c r="I121" s="5">
        <v>11704.023319101609</v>
      </c>
      <c r="J121" s="5">
        <v>11764.186721539872</v>
      </c>
      <c r="K121" s="5">
        <v>11780.895020667127</v>
      </c>
      <c r="L121" s="5">
        <v>11791.030620665761</v>
      </c>
      <c r="M121" s="5">
        <v>11848.852173656762</v>
      </c>
      <c r="N121" s="5">
        <v>11943.282958535934</v>
      </c>
      <c r="O121" s="5">
        <v>12019.440075524328</v>
      </c>
      <c r="P121" s="5">
        <v>12140.845491305241</v>
      </c>
      <c r="Q121" s="5">
        <v>12271.289471842927</v>
      </c>
      <c r="R121" s="5">
        <v>12431.882923433139</v>
      </c>
      <c r="S121" s="5">
        <v>12558.818346257209</v>
      </c>
      <c r="T121" s="5">
        <v>12699.866742597012</v>
      </c>
      <c r="U121" s="5">
        <v>12847.598950454054</v>
      </c>
      <c r="V121" s="5">
        <v>12987.343145770325</v>
      </c>
      <c r="W121" s="5">
        <v>13086.131281895237</v>
      </c>
      <c r="X121" s="5">
        <v>13209.294830007788</v>
      </c>
      <c r="Y121" s="5">
        <v>13324.144176759111</v>
      </c>
      <c r="Z121" s="5">
        <v>13423.611114602734</v>
      </c>
      <c r="AA121" s="5">
        <v>13537.163573006968</v>
      </c>
      <c r="AB121" t="s">
        <v>23</v>
      </c>
    </row>
    <row r="122" spans="1:28" x14ac:dyDescent="0.3">
      <c r="A122" s="3" t="s">
        <v>24</v>
      </c>
      <c r="B122" s="5">
        <f t="shared" ref="B122:AA122" si="532">B121*6.7%</f>
        <v>758.03800000000001</v>
      </c>
      <c r="C122" s="5">
        <f t="shared" si="532"/>
        <v>760.34666062665974</v>
      </c>
      <c r="D122" s="5">
        <f t="shared" si="532"/>
        <v>763.28928157531686</v>
      </c>
      <c r="E122" s="5">
        <f t="shared" si="532"/>
        <v>766.05017469122083</v>
      </c>
      <c r="F122" s="5">
        <f t="shared" si="532"/>
        <v>773.33659691752337</v>
      </c>
      <c r="G122" s="5">
        <f t="shared" si="532"/>
        <v>777.7314062035507</v>
      </c>
      <c r="H122" s="5">
        <f t="shared" si="532"/>
        <v>780.64737108236591</v>
      </c>
      <c r="I122" s="5">
        <f t="shared" si="532"/>
        <v>784.16956237980787</v>
      </c>
      <c r="J122" s="5">
        <f t="shared" si="532"/>
        <v>788.20051034317146</v>
      </c>
      <c r="K122" s="5">
        <f t="shared" si="532"/>
        <v>789.31996638469752</v>
      </c>
      <c r="L122" s="5">
        <f t="shared" si="532"/>
        <v>789.99905158460604</v>
      </c>
      <c r="M122" s="5">
        <f t="shared" si="532"/>
        <v>793.8730956350031</v>
      </c>
      <c r="N122" s="5">
        <f t="shared" si="532"/>
        <v>800.19995822190765</v>
      </c>
      <c r="O122" s="5">
        <f t="shared" si="532"/>
        <v>805.30248506013004</v>
      </c>
      <c r="P122" s="5">
        <f t="shared" si="532"/>
        <v>813.43664791745118</v>
      </c>
      <c r="Q122" s="5">
        <f t="shared" si="532"/>
        <v>822.17639461347619</v>
      </c>
      <c r="R122" s="5">
        <f t="shared" si="532"/>
        <v>832.93615587002034</v>
      </c>
      <c r="S122" s="5">
        <f t="shared" si="532"/>
        <v>841.44082919923301</v>
      </c>
      <c r="T122" s="5">
        <f t="shared" si="532"/>
        <v>850.89107175399988</v>
      </c>
      <c r="U122" s="5">
        <f t="shared" si="532"/>
        <v>860.78912968042164</v>
      </c>
      <c r="V122" s="5">
        <f t="shared" si="532"/>
        <v>870.15199076661179</v>
      </c>
      <c r="W122" s="5">
        <f t="shared" si="532"/>
        <v>876.77079588698098</v>
      </c>
      <c r="X122" s="5">
        <f t="shared" si="532"/>
        <v>885.02275361052182</v>
      </c>
      <c r="Y122" s="5">
        <f t="shared" si="532"/>
        <v>892.71765984286048</v>
      </c>
      <c r="Z122" s="5">
        <f t="shared" si="532"/>
        <v>899.38194467838321</v>
      </c>
      <c r="AA122" s="5">
        <f t="shared" si="532"/>
        <v>906.98995939146698</v>
      </c>
    </row>
    <row r="123" spans="1:28" x14ac:dyDescent="0.3">
      <c r="A123" s="3" t="s">
        <v>28</v>
      </c>
      <c r="B123" s="5">
        <f>B121-B122</f>
        <v>10555.962</v>
      </c>
      <c r="C123" s="5">
        <f t="shared" ref="C123" si="533">C121-C122</f>
        <v>10588.110960666769</v>
      </c>
      <c r="D123" s="5">
        <f t="shared" ref="D123" si="534">D121-D122</f>
        <v>10629.08805536971</v>
      </c>
      <c r="E123" s="5">
        <f t="shared" ref="E123" si="535">E121-E122</f>
        <v>10667.534522192671</v>
      </c>
      <c r="F123" s="5">
        <f t="shared" ref="F123" si="536">F121-F122</f>
        <v>10769.000670508198</v>
      </c>
      <c r="G123" s="5">
        <f t="shared" ref="G123" si="537">G121-G122</f>
        <v>10830.200029670339</v>
      </c>
      <c r="H123" s="5">
        <f t="shared" ref="H123" si="538">H121-H122</f>
        <v>10870.805928654438</v>
      </c>
      <c r="I123" s="5">
        <f t="shared" ref="I123" si="539">I121-I122</f>
        <v>10919.853756721801</v>
      </c>
      <c r="J123" s="5">
        <f t="shared" ref="J123" si="540">J121-J122</f>
        <v>10975.986211196701</v>
      </c>
      <c r="K123" s="5">
        <f t="shared" ref="K123" si="541">K121-K122</f>
        <v>10991.57505428243</v>
      </c>
      <c r="L123" s="5">
        <f t="shared" ref="L123" si="542">L121-L122</f>
        <v>11001.031569081155</v>
      </c>
      <c r="M123" s="5">
        <f t="shared" ref="M123" si="543">M121-M122</f>
        <v>11054.979078021759</v>
      </c>
      <c r="N123" s="5">
        <f t="shared" ref="N123" si="544">N121-N122</f>
        <v>11143.083000314027</v>
      </c>
      <c r="O123" s="5">
        <f t="shared" ref="O123" si="545">O121-O122</f>
        <v>11214.137590464197</v>
      </c>
      <c r="P123" s="5">
        <f t="shared" ref="P123" si="546">P121-P122</f>
        <v>11327.40884338779</v>
      </c>
      <c r="Q123" s="5">
        <f t="shared" ref="Q123" si="547">Q121-Q122</f>
        <v>11449.113077229451</v>
      </c>
      <c r="R123" s="5">
        <f t="shared" ref="R123" si="548">R121-R122</f>
        <v>11598.946767563119</v>
      </c>
      <c r="S123" s="5">
        <f t="shared" ref="S123" si="549">S121-S122</f>
        <v>11717.377517057976</v>
      </c>
      <c r="T123" s="5">
        <f t="shared" ref="T123" si="550">T121-T122</f>
        <v>11848.975670843012</v>
      </c>
      <c r="U123" s="5">
        <f t="shared" ref="U123" si="551">U121-U122</f>
        <v>11986.809820773633</v>
      </c>
      <c r="V123" s="5">
        <f t="shared" ref="V123" si="552">V121-V122</f>
        <v>12117.191155003713</v>
      </c>
      <c r="W123" s="5">
        <f t="shared" ref="W123" si="553">W121-W122</f>
        <v>12209.360486008256</v>
      </c>
      <c r="X123" s="5">
        <f t="shared" ref="X123" si="554">X121-X122</f>
        <v>12324.272076397267</v>
      </c>
      <c r="Y123" s="5">
        <f t="shared" ref="Y123" si="555">Y121-Y122</f>
        <v>12431.42651691625</v>
      </c>
      <c r="Z123" s="5">
        <f t="shared" ref="Z123" si="556">Z121-Z122</f>
        <v>12524.229169924351</v>
      </c>
      <c r="AA123" s="5">
        <f t="shared" ref="AA123" si="557">AA121-AA122</f>
        <v>12630.173613615501</v>
      </c>
    </row>
    <row r="124" spans="1:28" x14ac:dyDescent="0.3">
      <c r="A124" s="6"/>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8" x14ac:dyDescent="0.3">
      <c r="A125" s="6" t="s">
        <v>6</v>
      </c>
      <c r="B125" s="7">
        <f>+B119/(B121-B122)*100</f>
        <v>15.711116155606392</v>
      </c>
      <c r="C125" s="7">
        <f t="shared" ref="C125:AA125" si="558">+C119/(C121-C122)*100</f>
        <v>16.191811478348324</v>
      </c>
      <c r="D125" s="7">
        <f t="shared" si="558"/>
        <v>16.71887678602452</v>
      </c>
      <c r="E125" s="7">
        <f t="shared" si="558"/>
        <v>16.577936184583823</v>
      </c>
      <c r="F125" s="7">
        <f t="shared" si="558"/>
        <v>16.548814443134734</v>
      </c>
      <c r="G125" s="7">
        <f t="shared" si="558"/>
        <v>17.040184985438838</v>
      </c>
      <c r="H125" s="7">
        <f t="shared" si="558"/>
        <v>17.021181196573401</v>
      </c>
      <c r="I125" s="7">
        <f t="shared" si="558"/>
        <v>17.204575611845989</v>
      </c>
      <c r="J125" s="7">
        <f t="shared" si="558"/>
        <v>17.257235191915061</v>
      </c>
      <c r="K125" s="7">
        <f t="shared" si="558"/>
        <v>17.716992021179475</v>
      </c>
      <c r="L125" s="7">
        <f t="shared" si="558"/>
        <v>17.512089199369687</v>
      </c>
      <c r="M125" s="7">
        <f t="shared" si="558"/>
        <v>17.248780649600516</v>
      </c>
      <c r="N125" s="7">
        <f t="shared" si="558"/>
        <v>17.12748556626773</v>
      </c>
      <c r="O125" s="7">
        <f t="shared" si="558"/>
        <v>17.357429193791475</v>
      </c>
      <c r="P125" s="7">
        <f t="shared" si="558"/>
        <v>17.580963143484848</v>
      </c>
      <c r="Q125" s="7">
        <f t="shared" si="558"/>
        <v>17.756944844236344</v>
      </c>
      <c r="R125" s="7">
        <f t="shared" si="558"/>
        <v>17.571587872908829</v>
      </c>
      <c r="S125" s="7">
        <f t="shared" si="558"/>
        <v>17.945811785408068</v>
      </c>
      <c r="T125" s="7">
        <f t="shared" si="558"/>
        <v>18.148936941456729</v>
      </c>
      <c r="U125" s="7">
        <f t="shared" si="558"/>
        <v>18.302486499273709</v>
      </c>
      <c r="V125" s="7">
        <f t="shared" si="558"/>
        <v>18.891003350241796</v>
      </c>
      <c r="W125" s="7">
        <f t="shared" si="558"/>
        <v>19.310514157914682</v>
      </c>
      <c r="X125" s="7">
        <f t="shared" si="558"/>
        <v>19.049591958855888</v>
      </c>
      <c r="Y125" s="7">
        <f t="shared" si="558"/>
        <v>19.213801597965961</v>
      </c>
      <c r="Z125" s="7">
        <f t="shared" si="558"/>
        <v>19.285720669620474</v>
      </c>
      <c r="AA125" s="7">
        <f t="shared" si="558"/>
        <v>19.40622697033708</v>
      </c>
      <c r="AB125" s="7" t="str">
        <f>CONCATENATE(AB121," 2040 Coal")</f>
        <v>2.2C.S1 - High Elec / Mid DSM 2040 Coal</v>
      </c>
    </row>
    <row r="126" spans="1:28" x14ac:dyDescent="0.3">
      <c r="A126" s="6" t="s">
        <v>14</v>
      </c>
      <c r="C126" s="8">
        <f>(C125-B125)/B125</f>
        <v>3.0595873519170643E-2</v>
      </c>
      <c r="D126" s="8">
        <f>(D125-C125)/C125</f>
        <v>3.2551349080427922E-2</v>
      </c>
      <c r="E126" s="8">
        <f t="shared" ref="E126" si="559">(E125-D125)/D125</f>
        <v>-8.4300281199817528E-3</v>
      </c>
      <c r="F126" s="8">
        <f t="shared" ref="F126" si="560">(F125-E125)/E125</f>
        <v>-1.7566566263036815E-3</v>
      </c>
      <c r="G126" s="8">
        <f t="shared" ref="G126" si="561">(G125-F125)/F125</f>
        <v>2.9692189974850344E-2</v>
      </c>
      <c r="H126" s="8">
        <f t="shared" ref="H126" si="562">(H125-G125)/G125</f>
        <v>-1.1152337185116085E-3</v>
      </c>
      <c r="I126" s="8">
        <f t="shared" ref="I126" si="563">(I125-H125)/H125</f>
        <v>1.0774482285019534E-2</v>
      </c>
      <c r="J126" s="8">
        <f t="shared" ref="J126" si="564">(J125-I125)/I125</f>
        <v>3.0607892491584647E-3</v>
      </c>
      <c r="K126" s="8">
        <f t="shared" ref="K126" si="565">(K125-J125)/J125</f>
        <v>2.6641395574176802E-2</v>
      </c>
      <c r="L126" s="8">
        <f t="shared" ref="L126" si="566">(L125-K125)/K125</f>
        <v>-1.1565327882116854E-2</v>
      </c>
      <c r="M126" s="8">
        <f t="shared" ref="M126" si="567">(M125-L125)/L125</f>
        <v>-1.5035815931011146E-2</v>
      </c>
      <c r="N126" s="8">
        <f t="shared" ref="N126" si="568">(N125-M125)/M125</f>
        <v>-7.0320961114196294E-3</v>
      </c>
      <c r="O126" s="8">
        <f t="shared" ref="O126" si="569">(O125-N125)/N125</f>
        <v>1.3425416511610741E-2</v>
      </c>
      <c r="P126" s="8">
        <f t="shared" ref="P126" si="570">(P125-O125)/O125</f>
        <v>1.2878286709262669E-2</v>
      </c>
      <c r="Q126" s="8">
        <f t="shared" ref="Q126" si="571">(Q125-P125)/P125</f>
        <v>1.0009787251997703E-2</v>
      </c>
      <c r="R126" s="8">
        <f t="shared" ref="R126" si="572">(R125-Q125)/Q125</f>
        <v>-1.0438562092379266E-2</v>
      </c>
      <c r="S126" s="8">
        <f t="shared" ref="S126" si="573">(S125-R125)/R125</f>
        <v>2.1297102755079008E-2</v>
      </c>
      <c r="T126" s="8">
        <f t="shared" ref="T126" si="574">(T125-S125)/S125</f>
        <v>1.1318805662155861E-2</v>
      </c>
      <c r="U126" s="8">
        <f t="shared" ref="U126" si="575">(U125-T125)/T125</f>
        <v>8.4605262728217629E-3</v>
      </c>
      <c r="V126" s="8">
        <f t="shared" ref="V126" si="576">(V125-U125)/U125</f>
        <v>3.215502172294684E-2</v>
      </c>
      <c r="W126" s="8">
        <f t="shared" ref="W126" si="577">(W125-V125)/V125</f>
        <v>2.2206909812840417E-2</v>
      </c>
      <c r="X126" s="8">
        <f t="shared" ref="X126" si="578">(X125-W125)/W125</f>
        <v>-1.3511923966656824E-2</v>
      </c>
      <c r="Y126" s="8">
        <f t="shared" ref="Y126" si="579">(Y125-X125)/X125</f>
        <v>8.6201132005735252E-3</v>
      </c>
      <c r="Z126" s="8">
        <f t="shared" ref="Z126" si="580">(Z125-Y125)/Y125</f>
        <v>3.7430943214343607E-3</v>
      </c>
      <c r="AA126" s="8">
        <f t="shared" ref="AA126" si="581">(AA125-Z125)/Z125</f>
        <v>6.2484727836192144E-3</v>
      </c>
    </row>
    <row r="127" spans="1:28" x14ac:dyDescent="0.3">
      <c r="D127" s="8"/>
      <c r="E127" s="8"/>
      <c r="F127" s="8"/>
      <c r="G127" s="8"/>
      <c r="H127" s="8"/>
      <c r="I127" s="8"/>
      <c r="J127" s="8"/>
      <c r="K127" s="8"/>
      <c r="L127" s="8"/>
      <c r="M127" s="8"/>
      <c r="N127" s="8"/>
      <c r="O127" s="8"/>
      <c r="P127" s="8"/>
      <c r="Q127" s="8"/>
      <c r="R127" s="8"/>
      <c r="S127" s="8"/>
      <c r="T127" s="8"/>
      <c r="U127" s="8"/>
      <c r="V127" s="8"/>
      <c r="W127" s="8"/>
      <c r="X127" s="8"/>
      <c r="Y127" s="8"/>
      <c r="Z127" s="8"/>
      <c r="AA127" s="9">
        <f>AVERAGE(C126:AA126)</f>
        <v>8.591758889550603E-3</v>
      </c>
      <c r="AB127" s="10" t="s">
        <v>15</v>
      </c>
    </row>
    <row r="128" spans="1:28" x14ac:dyDescent="0.3">
      <c r="AA128" s="11">
        <f>AVERAGE(C126:L126)</f>
        <v>1.1044883333588983E-2</v>
      </c>
      <c r="AB128" s="12" t="s">
        <v>27</v>
      </c>
    </row>
  </sheetData>
  <pageMargins left="0.7" right="0.7" top="0.75" bottom="0.75" header="0.3" footer="0.3"/>
  <pageSetup scale="3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7 Years" ma:contentTypeID="0x01010025E42F04E0A4C847BBA118FFB8B7BC520082553CA788411644938EAE7F70E3AEC1" ma:contentTypeVersion="20" ma:contentTypeDescription="Retention Policy - Documents of this type are set to expire 7 years from the document's 'Modified' date.." ma:contentTypeScope="" ma:versionID="1f12e19403c8a66695a1db9d9875aa3f">
  <xsd:schema xmlns:xsd="http://www.w3.org/2001/XMLSchema" xmlns:xs="http://www.w3.org/2001/XMLSchema" xmlns:p="http://schemas.microsoft.com/office/2006/metadata/properties" xmlns:ns2="5e6adf1c-5a3b-4162-a28f-5e712d13fd4b" xmlns:ns3="d5ef94fa-fdef-46fe-a73c-5bf2878f82b1" xmlns:ns4="827d3bb3-da17-484c-8a78-940737d2eb5c" xmlns:ns5="8969c2e6-dfb1-47f8-9c6d-2422b7293760" targetNamespace="http://schemas.microsoft.com/office/2006/metadata/properties" ma:root="true" ma:fieldsID="7730ff911a0b4136f7570bf013029975" ns2:_="" ns3:_="" ns4:_="" ns5:_="">
    <xsd:import namespace="5e6adf1c-5a3b-4162-a28f-5e712d13fd4b"/>
    <xsd:import namespace="d5ef94fa-fdef-46fe-a73c-5bf2878f82b1"/>
    <xsd:import namespace="827d3bb3-da17-484c-8a78-940737d2eb5c"/>
    <xsd:import namespace="8969c2e6-dfb1-47f8-9c6d-2422b7293760"/>
    <xsd:element name="properties">
      <xsd:complexType>
        <xsd:sequence>
          <xsd:element name="documentManagement">
            <xsd:complexType>
              <xsd:all>
                <xsd:element ref="ns2:_dlc_DocId" minOccurs="0"/>
                <xsd:element ref="ns2:_dlc_DocIdUrl" minOccurs="0"/>
                <xsd:element ref="ns2:_dlc_DocIdPersistId" minOccurs="0"/>
                <xsd:element ref="ns3:Status_"/>
                <xsd:element ref="ns3:Description_" minOccurs="0"/>
                <xsd:element ref="ns4:SharedWithUsers" minOccurs="0"/>
                <xsd:element ref="ns5:Appendix_x0020_Section" minOccurs="0"/>
                <xsd:element ref="ns5:Dated" minOccurs="0"/>
                <xsd:element ref="ns5:App_x002e_" minOccurs="0"/>
                <xsd:element ref="ns5:On_x0020_website_x003f_" minOccurs="0"/>
                <xsd:element ref="ns5:DOC_x0020_No_x002e_" minOccurs="0"/>
                <xsd:element ref="ns5:Interim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adf1c-5a3b-4162-a28f-5e712d13fd4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5ef94fa-fdef-46fe-a73c-5bf2878f82b1" elementFormDefault="qualified">
    <xsd:import namespace="http://schemas.microsoft.com/office/2006/documentManagement/types"/>
    <xsd:import namespace="http://schemas.microsoft.com/office/infopath/2007/PartnerControls"/>
    <xsd:element name="Status_" ma:index="11" ma:displayName="Status_" ma:list="{37549cf5-5f00-4268-b6f4-919b6be6c99b}" ma:internalName="Status_" ma:readOnly="false" ma:showField="Title" ma:web="827d3bb3-da17-484c-8a78-940737d2eb5c">
      <xsd:simpleType>
        <xsd:restriction base="dms:Lookup"/>
      </xsd:simpleType>
    </xsd:element>
    <xsd:element name="Description_" ma:index="12" nillable="true" ma:displayName="Description_" ma:internalName="Description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7d3bb3-da17-484c-8a78-940737d2eb5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69c2e6-dfb1-47f8-9c6d-2422b7293760" elementFormDefault="qualified">
    <xsd:import namespace="http://schemas.microsoft.com/office/2006/documentManagement/types"/>
    <xsd:import namespace="http://schemas.microsoft.com/office/infopath/2007/PartnerControls"/>
    <xsd:element name="Appendix_x0020_Section" ma:index="14" nillable="true" ma:displayName="Appendix Section" ma:description="App group" ma:format="Dropdown" ma:internalName="Appendix_x0020_Section">
      <xsd:simpleType>
        <xsd:union memberTypes="dms:Text">
          <xsd:simpleType>
            <xsd:restriction base="dms:Choice">
              <xsd:enumeration value="Assump Analysis Plan NSP authored"/>
              <xsd:enumeration value="Assump Analysis Plan Ppt authored"/>
              <xsd:enumeration value="_Assumptions  NSP authored"/>
              <xsd:enumeration value="_Assumptions  Ppt authored"/>
              <xsd:enumeration value="Analysis Plan  NSP authored"/>
              <xsd:enumeration value="Analysis Plan Ppt authored"/>
              <xsd:enumeration value="Scenarios and Modeling  NSP authored"/>
              <xsd:enumeration value="Scenarios and Modeling Ppt authored"/>
              <xsd:enumeration value="Results of Modeling  NSP authored"/>
              <xsd:enumeration value="Results of Modeling Ppt authored"/>
              <xsd:enumeration value="Roadmap Findings-Act. Plan  NSP authored"/>
              <xsd:enumeration value="Roadmap Findings-Act. Plan Ppt authored"/>
              <xsd:enumeration value="Procedural"/>
            </xsd:restriction>
          </xsd:simpleType>
        </xsd:union>
      </xsd:simpleType>
    </xsd:element>
    <xsd:element name="Dated" ma:index="15" nillable="true" ma:displayName="Dated" ma:description="Date issued" ma:format="DateOnly" ma:internalName="Dated">
      <xsd:simpleType>
        <xsd:restriction base="dms:DateTime"/>
      </xsd:simpleType>
    </xsd:element>
    <xsd:element name="App_x002e_" ma:index="16" nillable="true" ma:displayName="App." ma:description="Cnn have multiple uses of one letter. This is to keep the groupings in order" ma:format="Dropdown" ma:internalName="App_x002e_">
      <xsd:simpleType>
        <xsd:restriction base="dms:Choice">
          <xsd:enumeration value="A"/>
          <xsd:enumeration value="B"/>
          <xsd:enumeration value="C"/>
          <xsd:enumeration value="D"/>
          <xsd:enumeration value="E"/>
          <xsd:enumeration value="F"/>
          <xsd:enumeration value="G"/>
          <xsd:enumeration value="H"/>
          <xsd:enumeration value="I"/>
          <xsd:enumeration value="J"/>
          <xsd:enumeration value="K"/>
          <xsd:enumeration value="L"/>
          <xsd:enumeration value="M"/>
          <xsd:enumeration value="N"/>
          <xsd:enumeration value="Record1"/>
          <xsd:enumeration value="Record2"/>
          <xsd:enumeration value="Record3"/>
          <xsd:enumeration value="Record4"/>
        </xsd:restriction>
      </xsd:simpleType>
    </xsd:element>
    <xsd:element name="On_x0020_website_x003f_" ma:index="17" nillable="true" ma:displayName="On website?" ma:internalName="On_x0020_website_x003f_">
      <xsd:simpleType>
        <xsd:restriction base="dms:Text">
          <xsd:maxLength value="100"/>
        </xsd:restriction>
      </xsd:simpleType>
    </xsd:element>
    <xsd:element name="DOC_x0020_No_x002e_" ma:index="18" nillable="true" ma:displayName="DOC No." ma:internalName="DOC_x0020_No_x002e_">
      <xsd:simpleType>
        <xsd:restriction base="dms:Text">
          <xsd:maxLength value="255"/>
        </xsd:restriction>
      </xsd:simpleType>
    </xsd:element>
    <xsd:element name="Interim_x0020_No_x002e_" ma:index="19" nillable="true" ma:displayName="Interim No." ma:description="A doc ID to keep track before Appendices are lettered" ma:format="Dropdown" ma:internalName="Interim_x0020_No_x002e_">
      <xsd:simpleType>
        <xsd:restriction base="dms:Choice">
          <xsd:enumeration value="1001"/>
          <xsd:enumeration value="1002"/>
          <xsd:enumeration value="1003"/>
          <xsd:enumeration value="1004"/>
          <xsd:enumeration value="1005"/>
          <xsd:enumeration value="1006"/>
          <xsd:enumeration value="1007"/>
          <xsd:enumeration value="1008"/>
          <xsd:enumeration value="1009"/>
          <xsd:enumeration value="1010"/>
          <xsd:enumeration value="1011"/>
          <xsd:enumeration value="1012"/>
          <xsd:enumeration value="1013"/>
          <xsd:enumeration value="1014"/>
          <xsd:enumeration value="1015"/>
          <xsd:enumeration value="1016"/>
          <xsd:enumeration value="1017"/>
          <xsd:enumeration value="1018"/>
          <xsd:enumeration value="1019"/>
          <xsd:enumeration value="1020"/>
          <xsd:enumeration value="1021"/>
          <xsd:enumeration value="1022"/>
          <xsd:enumeration value="1023"/>
          <xsd:enumeration value="1024"/>
          <xsd:enumeration value="1025"/>
          <xsd:enumeration value="1026"/>
          <xsd:enumeration value="1027"/>
          <xsd:enumeration value="1028"/>
          <xsd:enumeration value="1029"/>
          <xsd:enumeration value="1030"/>
          <xsd:enumeration value="1031"/>
          <xsd:enumeration value="1032"/>
          <xsd:enumeration value="1033"/>
          <xsd:enumeration value="1034"/>
          <xsd:enumeration value="1035"/>
          <xsd:enumeration value="1036"/>
          <xsd:enumeration value="1037"/>
          <xsd:enumeration value="1038"/>
          <xsd:enumeration value="1039"/>
          <xsd:enumeration value="1040"/>
          <xsd:enumeration value="1041"/>
          <xsd:enumeration value="1042"/>
          <xsd:enumeration value="1043"/>
          <xsd:enumeration value="1044"/>
          <xsd:enumeration value="1045"/>
          <xsd:enumeration value="1046"/>
          <xsd:enumeration value="1047"/>
          <xsd:enumeration value="1048"/>
          <xsd:enumeration value="1049"/>
          <xsd:enumeration value="1050"/>
          <xsd:enumeration value="1051"/>
          <xsd:enumeration value="1052"/>
          <xsd:enumeration value="1053"/>
          <xsd:enumeration value="1054"/>
          <xsd:enumeration value="1055"/>
          <xsd:enumeration value="1056"/>
          <xsd:enumeration value="1057"/>
          <xsd:enumeration value="1058"/>
          <xsd:enumeration value="1059"/>
          <xsd:enumeration value="1060"/>
          <xsd:enumeration value="1061"/>
          <xsd:enumeration value="1062"/>
          <xsd:enumeration value="1063"/>
          <xsd:enumeration value="1064"/>
          <xsd:enumeration value="1065"/>
          <xsd:enumeration value="106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Status_ xmlns="d5ef94fa-fdef-46fe-a73c-5bf2878f82b1">19</Status_>
    <Description_ xmlns="d5ef94fa-fdef-46fe-a73c-5bf2878f82b1" xsi:nil="true"/>
    <_dlc_DocId xmlns="5e6adf1c-5a3b-4162-a28f-5e712d13fd4b">NSPIREGAFF4-1369854168-161</_dlc_DocId>
    <_dlc_DocIdUrl xmlns="5e6adf1c-5a3b-4162-a28f-5e712d13fd4b">
      <Url>https://thegrid.emera.com/Sites/RegAffairs4/IRP/2020IRP/_layouts/15/DocIdRedir.aspx?ID=NSPIREGAFF4-1369854168-161</Url>
      <Description>NSPIREGAFF4-1369854168-161</Description>
    </_dlc_DocIdUrl>
    <Dated xmlns="8969c2e6-dfb1-47f8-9c6d-2422b7293760" xsi:nil="true"/>
    <On_x0020_website_x003f_ xmlns="8969c2e6-dfb1-47f8-9c6d-2422b7293760" xsi:nil="true"/>
    <Interim_x0020_No_x002e_ xmlns="8969c2e6-dfb1-47f8-9c6d-2422b7293760" xsi:nil="true"/>
    <App_x002e_ xmlns="8969c2e6-dfb1-47f8-9c6d-2422b7293760" xsi:nil="true"/>
    <Appendix_x0020_Section xmlns="8969c2e6-dfb1-47f8-9c6d-2422b7293760" xsi:nil="true"/>
    <DOC_x0020_No_x002e_ xmlns="8969c2e6-dfb1-47f8-9c6d-2422b7293760" xsi:nil="true"/>
  </documentManagement>
</p:properties>
</file>

<file path=customXml/itemProps1.xml><?xml version="1.0" encoding="utf-8"?>
<ds:datastoreItem xmlns:ds="http://schemas.openxmlformats.org/officeDocument/2006/customXml" ds:itemID="{F0A91B31-3AB7-4AC2-BE9E-DA919CD04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adf1c-5a3b-4162-a28f-5e712d13fd4b"/>
    <ds:schemaRef ds:uri="d5ef94fa-fdef-46fe-a73c-5bf2878f82b1"/>
    <ds:schemaRef ds:uri="827d3bb3-da17-484c-8a78-940737d2eb5c"/>
    <ds:schemaRef ds:uri="8969c2e6-dfb1-47f8-9c6d-2422b7293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C2CD1-E641-4BD1-B0DE-92FE05532FEF}">
  <ds:schemaRefs>
    <ds:schemaRef ds:uri="http://schemas.microsoft.com/sharepoint/events"/>
  </ds:schemaRefs>
</ds:datastoreItem>
</file>

<file path=customXml/itemProps3.xml><?xml version="1.0" encoding="utf-8"?>
<ds:datastoreItem xmlns:ds="http://schemas.openxmlformats.org/officeDocument/2006/customXml" ds:itemID="{57997C5C-9157-4045-9C53-25B99CE8628D}">
  <ds:schemaRefs>
    <ds:schemaRef ds:uri="http://schemas.microsoft.com/office/2006/metadata/customXsn"/>
  </ds:schemaRefs>
</ds:datastoreItem>
</file>

<file path=customXml/itemProps4.xml><?xml version="1.0" encoding="utf-8"?>
<ds:datastoreItem xmlns:ds="http://schemas.openxmlformats.org/officeDocument/2006/customXml" ds:itemID="{E6366235-C8B0-489B-AEF6-1D71F78C57EA}">
  <ds:schemaRefs>
    <ds:schemaRef ds:uri="http://schemas.microsoft.com/sharepoint/v3/contenttype/forms"/>
  </ds:schemaRefs>
</ds:datastoreItem>
</file>

<file path=customXml/itemProps5.xml><?xml version="1.0" encoding="utf-8"?>
<ds:datastoreItem xmlns:ds="http://schemas.openxmlformats.org/officeDocument/2006/customXml" ds:itemID="{3FA8D830-DAE1-402B-BCF2-CFCB1F7C4927}">
  <ds:schemaRefs>
    <ds:schemaRef ds:uri="http://purl.org/dc/terms/"/>
    <ds:schemaRef ds:uri="5e6adf1c-5a3b-4162-a28f-5e712d13fd4b"/>
    <ds:schemaRef ds:uri="8969c2e6-dfb1-47f8-9c6d-2422b7293760"/>
    <ds:schemaRef ds:uri="http://purl.org/dc/dcmitype/"/>
    <ds:schemaRef ds:uri="http://schemas.microsoft.com/office/infopath/2007/PartnerControls"/>
    <ds:schemaRef ds:uri="http://schemas.openxmlformats.org/package/2006/metadata/core-properties"/>
    <ds:schemaRef ds:uri="827d3bb3-da17-484c-8a78-940737d2eb5c"/>
    <ds:schemaRef ds:uri="http://purl.org/dc/elements/1.1/"/>
    <ds:schemaRef ds:uri="http://schemas.microsoft.com/office/2006/documentManagement/types"/>
    <ds:schemaRef ds:uri="d5ef94fa-fdef-46fe-a73c-5bf2878f82b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Release Notes</vt:lpstr>
      <vt:lpstr>Relative Rate Impact </vt:lpstr>
      <vt:lpstr>'Release 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Ferguson, Eric</dc:creator>
  <cp:lastModifiedBy>Lefler, Linda</cp:lastModifiedBy>
  <cp:lastPrinted>2020-11-27T18:21:14Z</cp:lastPrinted>
  <dcterms:created xsi:type="dcterms:W3CDTF">2020-08-18T20:19:44Z</dcterms:created>
  <dcterms:modified xsi:type="dcterms:W3CDTF">2020-11-27T18:34:22Z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0x01010025E42F04E0A4C847BBA118FFB8B7BC520082553CA788411644938EAE7F70E3AEC1</vt:lpwstr>
  </property>
  <property fmtid="{D5CDD505-2E9C-101B-9397-08002B2CF9AE}" pid="3" name="_dlc_DocIdItemGuid">
    <vt:lpwstr>4bbb0ab6-75a9-482d-86ee-3cb28b62f502</vt:lpwstr>
  </property>
</Properties>
</file>