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2090"/>
  </bookViews>
  <sheets>
    <sheet name="Sheet1" sheetId="1" r:id="rId1"/>
  </sheets>
  <definedNames>
    <definedName name="_xlnm.Print_Area" localSheetId="0">Sheet1!$A$1:$Y$36</definedName>
  </definedNames>
  <calcPr calcId="145621"/>
</workbook>
</file>

<file path=xl/calcChain.xml><?xml version="1.0" encoding="utf-8"?>
<calcChain xmlns="http://schemas.openxmlformats.org/spreadsheetml/2006/main">
  <c r="Y28" i="1" l="1"/>
  <c r="Y21" i="1"/>
  <c r="X21" i="1"/>
  <c r="Y20" i="1"/>
  <c r="X20" i="1"/>
  <c r="Y17" i="1"/>
  <c r="X17" i="1"/>
  <c r="Y16" i="1"/>
  <c r="X16" i="1"/>
  <c r="Y15" i="1"/>
  <c r="X15" i="1"/>
  <c r="Y14" i="1"/>
  <c r="X14" i="1"/>
  <c r="Y11" i="1"/>
  <c r="X11" i="1"/>
  <c r="Y10" i="1"/>
  <c r="X10" i="1"/>
  <c r="Y9" i="1"/>
  <c r="X9" i="1"/>
  <c r="Y7" i="1"/>
  <c r="X7" i="1"/>
  <c r="W32" i="1"/>
  <c r="F22" i="1" l="1"/>
  <c r="E22" i="1"/>
  <c r="D22" i="1"/>
  <c r="C22" i="1"/>
  <c r="B22" i="1"/>
  <c r="R30" i="1"/>
  <c r="S29" i="1"/>
  <c r="R29" i="1"/>
  <c r="S27" i="1"/>
  <c r="R27" i="1"/>
  <c r="R28" i="1"/>
  <c r="T29" i="1"/>
  <c r="U29" i="1" s="1"/>
  <c r="T27" i="1"/>
  <c r="U27" i="1" s="1"/>
  <c r="O29" i="1"/>
  <c r="P29" i="1" s="1"/>
  <c r="O27" i="1"/>
  <c r="P27" i="1" s="1"/>
  <c r="J29" i="1"/>
  <c r="K29" i="1" s="1"/>
  <c r="J27" i="1"/>
  <c r="K27" i="1" s="1"/>
  <c r="E30" i="1"/>
  <c r="D30" i="1"/>
  <c r="C30" i="1"/>
  <c r="B30" i="1"/>
  <c r="E18" i="1"/>
  <c r="D18" i="1"/>
  <c r="C18" i="1"/>
  <c r="B18" i="1"/>
  <c r="E12" i="1"/>
  <c r="E24" i="1" s="1"/>
  <c r="E32" i="1" s="1"/>
  <c r="D12" i="1"/>
  <c r="D24" i="1" s="1"/>
  <c r="D32" i="1" s="1"/>
  <c r="C12" i="1"/>
  <c r="C24" i="1" s="1"/>
  <c r="C32" i="1" s="1"/>
  <c r="B12" i="1"/>
  <c r="B24" i="1" s="1"/>
  <c r="B32" i="1" s="1"/>
  <c r="M30" i="1"/>
  <c r="N30" i="1"/>
  <c r="N22" i="1"/>
  <c r="S9" i="1"/>
  <c r="S7" i="1"/>
  <c r="O21" i="1"/>
  <c r="P21" i="1" s="1"/>
  <c r="O20" i="1"/>
  <c r="P20" i="1" s="1"/>
  <c r="O17" i="1"/>
  <c r="P17" i="1" s="1"/>
  <c r="O16" i="1"/>
  <c r="P16" i="1" s="1"/>
  <c r="O15" i="1"/>
  <c r="P15" i="1" s="1"/>
  <c r="O14" i="1"/>
  <c r="P14" i="1" s="1"/>
  <c r="O11" i="1"/>
  <c r="P11" i="1" s="1"/>
  <c r="O10" i="1"/>
  <c r="P10" i="1" s="1"/>
  <c r="O9" i="1"/>
  <c r="P9" i="1" s="1"/>
  <c r="O7" i="1"/>
  <c r="P7" i="1" s="1"/>
  <c r="I30" i="1"/>
  <c r="S21" i="1"/>
  <c r="S17" i="1"/>
  <c r="S16" i="1"/>
  <c r="S15" i="1"/>
  <c r="I18" i="1"/>
  <c r="S11" i="1"/>
  <c r="S10" i="1"/>
  <c r="J21" i="1"/>
  <c r="K21" i="1" s="1"/>
  <c r="J16" i="1"/>
  <c r="K16" i="1" s="1"/>
  <c r="J15" i="1"/>
  <c r="K15" i="1" s="1"/>
  <c r="J14" i="1"/>
  <c r="K14" i="1" s="1"/>
  <c r="J11" i="1"/>
  <c r="K11" i="1" s="1"/>
  <c r="J10" i="1"/>
  <c r="K10" i="1" s="1"/>
  <c r="H30" i="1"/>
  <c r="J30" i="1" s="1"/>
  <c r="K30" i="1" s="1"/>
  <c r="J20" i="1"/>
  <c r="K20" i="1" s="1"/>
  <c r="J17" i="1"/>
  <c r="K17" i="1" s="1"/>
  <c r="J9" i="1"/>
  <c r="K9" i="1" s="1"/>
  <c r="J7" i="1"/>
  <c r="K7" i="1" s="1"/>
  <c r="F30" i="1"/>
  <c r="F18" i="1"/>
  <c r="F12" i="1"/>
  <c r="O12" i="1" l="1"/>
  <c r="O18" i="1"/>
  <c r="J22" i="1"/>
  <c r="J12" i="1"/>
  <c r="J24" i="1" s="1"/>
  <c r="J32" i="1" s="1"/>
  <c r="J18" i="1"/>
  <c r="O22" i="1"/>
  <c r="S12" i="1"/>
  <c r="R7" i="1"/>
  <c r="S28" i="1"/>
  <c r="S14" i="1"/>
  <c r="S18" i="1" s="1"/>
  <c r="R20" i="1"/>
  <c r="O30" i="1"/>
  <c r="P30" i="1" s="1"/>
  <c r="R9" i="1"/>
  <c r="R10" i="1"/>
  <c r="R11" i="1"/>
  <c r="T11" i="1" s="1"/>
  <c r="U11" i="1" s="1"/>
  <c r="R14" i="1"/>
  <c r="R15" i="1"/>
  <c r="T15" i="1" s="1"/>
  <c r="U15" i="1" s="1"/>
  <c r="R16" i="1"/>
  <c r="T16" i="1" s="1"/>
  <c r="U16" i="1" s="1"/>
  <c r="R17" i="1"/>
  <c r="T17" i="1" s="1"/>
  <c r="U17" i="1" s="1"/>
  <c r="R21" i="1"/>
  <c r="T21" i="1" s="1"/>
  <c r="U21" i="1" s="1"/>
  <c r="M12" i="1"/>
  <c r="S20" i="1"/>
  <c r="S22" i="1" s="1"/>
  <c r="S24" i="1" s="1"/>
  <c r="T10" i="1"/>
  <c r="U10" i="1" s="1"/>
  <c r="J28" i="1"/>
  <c r="K28" i="1" s="1"/>
  <c r="O28" i="1"/>
  <c r="P28" i="1" s="1"/>
  <c r="H22" i="1"/>
  <c r="I22" i="1"/>
  <c r="H12" i="1"/>
  <c r="I12" i="1"/>
  <c r="I24" i="1" s="1"/>
  <c r="I32" i="1" s="1"/>
  <c r="N18" i="1"/>
  <c r="N12" i="1"/>
  <c r="M22" i="1"/>
  <c r="P22" i="1" s="1"/>
  <c r="M18" i="1"/>
  <c r="P18" i="1" s="1"/>
  <c r="F24" i="1"/>
  <c r="F32" i="1" s="1"/>
  <c r="H18" i="1"/>
  <c r="O24" i="1" l="1"/>
  <c r="O32" i="1" s="1"/>
  <c r="K22" i="1"/>
  <c r="R18" i="1"/>
  <c r="T14" i="1"/>
  <c r="T7" i="1"/>
  <c r="U7" i="1" s="1"/>
  <c r="R12" i="1"/>
  <c r="T9" i="1"/>
  <c r="T20" i="1"/>
  <c r="R22" i="1"/>
  <c r="S30" i="1"/>
  <c r="S32" i="1" s="1"/>
  <c r="T28" i="1"/>
  <c r="P12" i="1"/>
  <c r="H24" i="1"/>
  <c r="K18" i="1"/>
  <c r="K12" i="1"/>
  <c r="N24" i="1"/>
  <c r="N32" i="1" s="1"/>
  <c r="M24" i="1"/>
  <c r="R24" i="1" l="1"/>
  <c r="R32" i="1" s="1"/>
  <c r="S34" i="1" s="1"/>
  <c r="U20" i="1"/>
  <c r="T22" i="1"/>
  <c r="U22" i="1" s="1"/>
  <c r="U14" i="1"/>
  <c r="T18" i="1"/>
  <c r="U18" i="1" s="1"/>
  <c r="U28" i="1"/>
  <c r="T30" i="1"/>
  <c r="U30" i="1" s="1"/>
  <c r="U9" i="1"/>
  <c r="T12" i="1"/>
  <c r="M32" i="1"/>
  <c r="P32" i="1" s="1"/>
  <c r="P24" i="1"/>
  <c r="H32" i="1"/>
  <c r="K24" i="1"/>
  <c r="U12" i="1" l="1"/>
  <c r="T24" i="1"/>
  <c r="N34" i="1"/>
  <c r="S36" i="1" s="1"/>
  <c r="K32" i="1"/>
  <c r="I34" i="1"/>
  <c r="U24" i="1" l="1"/>
  <c r="T32" i="1"/>
  <c r="U32" i="1" s="1"/>
</calcChain>
</file>

<file path=xl/sharedStrings.xml><?xml version="1.0" encoding="utf-8"?>
<sst xmlns="http://schemas.openxmlformats.org/spreadsheetml/2006/main" count="50" uniqueCount="42">
  <si>
    <t>ATL</t>
  </si>
  <si>
    <t>Residential</t>
  </si>
  <si>
    <t>Small General</t>
  </si>
  <si>
    <t>General Demand</t>
  </si>
  <si>
    <t>Large General</t>
  </si>
  <si>
    <t>Total Commercial</t>
  </si>
  <si>
    <t>Small Industrial</t>
  </si>
  <si>
    <t>Medium Industrial</t>
  </si>
  <si>
    <t>ELI  2PT - RTP*</t>
  </si>
  <si>
    <t>Total Industrial</t>
  </si>
  <si>
    <t>Municipal</t>
  </si>
  <si>
    <t>Unmetered</t>
  </si>
  <si>
    <t>Total Other</t>
  </si>
  <si>
    <t>Total ATL Classes</t>
  </si>
  <si>
    <t>BTL (Electric)</t>
  </si>
  <si>
    <t>GRLF</t>
  </si>
  <si>
    <t>Mersey Additional Energy</t>
  </si>
  <si>
    <t>Bowater Mersey</t>
  </si>
  <si>
    <t>Total BTL (Electric) Classes</t>
  </si>
  <si>
    <t>In Province Total</t>
  </si>
  <si>
    <t>Rate Classes</t>
  </si>
  <si>
    <t>Revenue at current rates including 2011 AA/BA and 2011 DCRR</t>
  </si>
  <si>
    <t>November 10 Submission</t>
  </si>
  <si>
    <t>FAM AA</t>
  </si>
  <si>
    <t>FAM BA</t>
  </si>
  <si>
    <t>Large Industrial</t>
  </si>
  <si>
    <t>November 25 Submission</t>
  </si>
  <si>
    <t>2012 Revenue at current rates before cost adjustment clauses</t>
  </si>
  <si>
    <t>2011 FAM AA</t>
  </si>
  <si>
    <t>2011 FAM BA</t>
  </si>
  <si>
    <t>2011 DCRR</t>
  </si>
  <si>
    <t>Increase</t>
  </si>
  <si>
    <t>Increase (%) over Total Cost of Power</t>
  </si>
  <si>
    <t>Total FAM Amount</t>
  </si>
  <si>
    <t xml:space="preserve">NSPI Adjusted FAM </t>
  </si>
  <si>
    <t>FAM Adjustment Calculation</t>
  </si>
  <si>
    <t>Amount to be written off</t>
  </si>
  <si>
    <t>Forecast kWh Sales</t>
  </si>
  <si>
    <t>AA in cents per kWh</t>
  </si>
  <si>
    <t>BA in cents per kWh</t>
  </si>
  <si>
    <t>N/A</t>
  </si>
  <si>
    <t>FAM Charges by Rate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</si>
</sst>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0_);[Red]\(&quot;$&quot;#,##0.000\)"/>
    <numFmt numFmtId="167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64" fontId="2" fillId="0" borderId="0" xfId="1" applyNumberFormat="1" applyFont="1"/>
    <xf numFmtId="0" fontId="2" fillId="0" borderId="6" xfId="0" applyFont="1" applyBorder="1"/>
    <xf numFmtId="0" fontId="2" fillId="0" borderId="0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6" fontId="2" fillId="0" borderId="6" xfId="0" applyNumberFormat="1" applyFont="1" applyBorder="1"/>
    <xf numFmtId="6" fontId="2" fillId="0" borderId="0" xfId="0" applyNumberFormat="1" applyFont="1" applyBorder="1"/>
    <xf numFmtId="165" fontId="2" fillId="0" borderId="7" xfId="2" applyNumberFormat="1" applyFont="1" applyBorder="1"/>
    <xf numFmtId="6" fontId="0" fillId="0" borderId="6" xfId="0" applyNumberFormat="1" applyBorder="1"/>
    <xf numFmtId="6" fontId="0" fillId="0" borderId="0" xfId="0" applyNumberFormat="1" applyBorder="1"/>
    <xf numFmtId="165" fontId="0" fillId="0" borderId="7" xfId="2" applyNumberFormat="1" applyFont="1" applyBorder="1"/>
    <xf numFmtId="164" fontId="2" fillId="0" borderId="6" xfId="1" applyNumberFormat="1" applyFont="1" applyBorder="1"/>
    <xf numFmtId="164" fontId="2" fillId="0" borderId="0" xfId="1" applyNumberFormat="1" applyFont="1" applyBorder="1"/>
    <xf numFmtId="164" fontId="2" fillId="0" borderId="8" xfId="1" applyNumberFormat="1" applyFont="1" applyBorder="1"/>
    <xf numFmtId="164" fontId="2" fillId="0" borderId="2" xfId="1" applyNumberFormat="1" applyFont="1" applyBorder="1"/>
    <xf numFmtId="165" fontId="2" fillId="0" borderId="3" xfId="2" applyNumberFormat="1" applyFont="1" applyBorder="1"/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64" fontId="2" fillId="0" borderId="7" xfId="1" applyNumberFormat="1" applyFont="1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164" fontId="0" fillId="0" borderId="7" xfId="1" applyNumberFormat="1" applyFont="1" applyBorder="1"/>
    <xf numFmtId="164" fontId="2" fillId="0" borderId="3" xfId="1" applyNumberFormat="1" applyFont="1" applyBorder="1"/>
    <xf numFmtId="0" fontId="6" fillId="0" borderId="0" xfId="0" applyFont="1"/>
    <xf numFmtId="164" fontId="6" fillId="0" borderId="0" xfId="0" applyNumberFormat="1" applyFont="1"/>
    <xf numFmtId="6" fontId="0" fillId="0" borderId="6" xfId="0" applyNumberFormat="1" applyFont="1" applyBorder="1"/>
    <xf numFmtId="6" fontId="0" fillId="0" borderId="0" xfId="0" applyNumberFormat="1" applyFont="1" applyBorder="1"/>
    <xf numFmtId="165" fontId="1" fillId="0" borderId="7" xfId="2" applyNumberFormat="1" applyFont="1" applyBorder="1"/>
    <xf numFmtId="3" fontId="0" fillId="0" borderId="0" xfId="1" applyNumberFormat="1" applyFont="1" applyAlignment="1">
      <alignment horizontal="center"/>
    </xf>
    <xf numFmtId="3" fontId="6" fillId="0" borderId="0" xfId="1" applyNumberFormat="1" applyFont="1"/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1" fillId="0" borderId="6" xfId="1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3" fontId="0" fillId="0" borderId="6" xfId="1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0" fontId="2" fillId="0" borderId="7" xfId="0" applyFont="1" applyBorder="1"/>
    <xf numFmtId="3" fontId="2" fillId="0" borderId="8" xfId="1" applyNumberFormat="1" applyFont="1" applyBorder="1" applyAlignment="1">
      <alignment horizontal="center"/>
    </xf>
    <xf numFmtId="0" fontId="2" fillId="0" borderId="3" xfId="0" applyFont="1" applyBorder="1"/>
    <xf numFmtId="167" fontId="2" fillId="0" borderId="2" xfId="0" applyNumberFormat="1" applyFont="1" applyBorder="1"/>
    <xf numFmtId="0" fontId="7" fillId="0" borderId="0" xfId="0" applyFont="1"/>
    <xf numFmtId="0" fontId="8" fillId="0" borderId="0" xfId="0" applyFont="1"/>
    <xf numFmtId="164" fontId="7" fillId="0" borderId="9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abSelected="1"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O43" sqref="O43"/>
    </sheetView>
  </sheetViews>
  <sheetFormatPr defaultRowHeight="15" x14ac:dyDescent="0.25"/>
  <cols>
    <col min="1" max="1" width="37.7109375" bestFit="1" customWidth="1"/>
    <col min="2" max="2" width="24.140625" bestFit="1" customWidth="1"/>
    <col min="3" max="5" width="17" bestFit="1" customWidth="1"/>
    <col min="6" max="6" width="24" bestFit="1" customWidth="1"/>
    <col min="7" max="7" width="2.140625" customWidth="1"/>
    <col min="8" max="8" width="17.28515625" bestFit="1" customWidth="1"/>
    <col min="9" max="10" width="17" bestFit="1" customWidth="1"/>
    <col min="11" max="11" width="19.42578125" bestFit="1" customWidth="1"/>
    <col min="12" max="12" width="2.28515625" customWidth="1"/>
    <col min="13" max="14" width="17.28515625" bestFit="1" customWidth="1"/>
    <col min="15" max="15" width="17" bestFit="1" customWidth="1"/>
    <col min="16" max="16" width="13.7109375" bestFit="1" customWidth="1"/>
    <col min="17" max="17" width="2.140625" customWidth="1"/>
    <col min="18" max="19" width="17.28515625" bestFit="1" customWidth="1"/>
    <col min="20" max="20" width="17" bestFit="1" customWidth="1"/>
    <col min="21" max="21" width="13.7109375" bestFit="1" customWidth="1"/>
    <col min="22" max="22" width="1.5703125" customWidth="1"/>
    <col min="23" max="23" width="23.7109375" bestFit="1" customWidth="1"/>
    <col min="24" max="25" width="14.42578125" bestFit="1" customWidth="1"/>
  </cols>
  <sheetData>
    <row r="1" spans="1:25" ht="18.75" x14ac:dyDescent="0.3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3" spans="1:25" x14ac:dyDescent="0.25">
      <c r="B3" s="25"/>
      <c r="C3" s="26"/>
      <c r="D3" s="26"/>
      <c r="E3" s="26"/>
      <c r="F3" s="27"/>
      <c r="H3" s="58" t="s">
        <v>22</v>
      </c>
      <c r="I3" s="59"/>
      <c r="J3" s="59"/>
      <c r="K3" s="60"/>
      <c r="M3" s="58" t="s">
        <v>26</v>
      </c>
      <c r="N3" s="59"/>
      <c r="O3" s="59"/>
      <c r="P3" s="60"/>
      <c r="R3" s="58" t="s">
        <v>34</v>
      </c>
      <c r="S3" s="59"/>
      <c r="T3" s="59"/>
      <c r="U3" s="60"/>
      <c r="W3" s="62" t="s">
        <v>41</v>
      </c>
      <c r="X3" s="63"/>
      <c r="Y3" s="64"/>
    </row>
    <row r="4" spans="1:25" ht="69" customHeight="1" x14ac:dyDescent="0.25">
      <c r="A4" s="1" t="s">
        <v>20</v>
      </c>
      <c r="B4" s="28" t="s">
        <v>27</v>
      </c>
      <c r="C4" s="3" t="s">
        <v>28</v>
      </c>
      <c r="D4" s="3" t="s">
        <v>29</v>
      </c>
      <c r="E4" s="3" t="s">
        <v>30</v>
      </c>
      <c r="F4" s="29" t="s">
        <v>21</v>
      </c>
      <c r="G4" s="3"/>
      <c r="H4" s="7" t="s">
        <v>23</v>
      </c>
      <c r="I4" s="8" t="s">
        <v>24</v>
      </c>
      <c r="J4" s="4" t="s">
        <v>31</v>
      </c>
      <c r="K4" s="5" t="s">
        <v>32</v>
      </c>
      <c r="M4" s="7" t="s">
        <v>23</v>
      </c>
      <c r="N4" s="8" t="s">
        <v>24</v>
      </c>
      <c r="O4" s="4" t="s">
        <v>31</v>
      </c>
      <c r="P4" s="5" t="s">
        <v>32</v>
      </c>
      <c r="R4" s="7" t="s">
        <v>23</v>
      </c>
      <c r="S4" s="8" t="s">
        <v>24</v>
      </c>
      <c r="T4" s="4" t="s">
        <v>31</v>
      </c>
      <c r="U4" s="5" t="s">
        <v>32</v>
      </c>
      <c r="W4" s="43" t="s">
        <v>37</v>
      </c>
      <c r="X4" s="42" t="s">
        <v>38</v>
      </c>
      <c r="Y4" s="5" t="s">
        <v>39</v>
      </c>
    </row>
    <row r="5" spans="1:25" x14ac:dyDescent="0.25">
      <c r="B5" s="9"/>
      <c r="C5" s="10"/>
      <c r="D5" s="10"/>
      <c r="E5" s="10"/>
      <c r="F5" s="11"/>
      <c r="H5" s="9"/>
      <c r="I5" s="10"/>
      <c r="J5" s="10"/>
      <c r="K5" s="11"/>
      <c r="M5" s="9"/>
      <c r="N5" s="10"/>
      <c r="O5" s="10"/>
      <c r="P5" s="11"/>
      <c r="R5" s="9"/>
      <c r="S5" s="10"/>
      <c r="T5" s="10"/>
      <c r="U5" s="11"/>
      <c r="W5" s="44"/>
      <c r="X5" s="10"/>
      <c r="Y5" s="11"/>
    </row>
    <row r="6" spans="1:25" x14ac:dyDescent="0.25">
      <c r="A6" t="s">
        <v>0</v>
      </c>
      <c r="B6" s="9"/>
      <c r="C6" s="10"/>
      <c r="D6" s="10"/>
      <c r="E6" s="10"/>
      <c r="F6" s="11"/>
      <c r="H6" s="9"/>
      <c r="I6" s="10"/>
      <c r="J6" s="10"/>
      <c r="K6" s="11"/>
      <c r="M6" s="9"/>
      <c r="N6" s="10"/>
      <c r="O6" s="10"/>
      <c r="P6" s="11"/>
      <c r="R6" s="9"/>
      <c r="S6" s="10"/>
      <c r="T6" s="10"/>
      <c r="U6" s="11"/>
      <c r="W6" s="45"/>
      <c r="X6" s="10"/>
      <c r="Y6" s="11"/>
    </row>
    <row r="7" spans="1:25" s="1" customFormat="1" x14ac:dyDescent="0.25">
      <c r="A7" s="1" t="s">
        <v>1</v>
      </c>
      <c r="B7" s="18">
        <v>564213388.39757586</v>
      </c>
      <c r="C7" s="19">
        <v>7070030.160973262</v>
      </c>
      <c r="D7" s="19">
        <v>4788793.2913103588</v>
      </c>
      <c r="E7" s="19">
        <v>20004639.968377195</v>
      </c>
      <c r="F7" s="30">
        <v>596076851.81823671</v>
      </c>
      <c r="G7" s="6"/>
      <c r="H7" s="12">
        <v>15546967.984098189</v>
      </c>
      <c r="I7" s="13">
        <v>15110274.767777916</v>
      </c>
      <c r="J7" s="13">
        <f>(H7+I7)-(C7+D7)</f>
        <v>18798419.299592484</v>
      </c>
      <c r="K7" s="14">
        <f>J7/F7</f>
        <v>3.1536905421257214E-2</v>
      </c>
      <c r="M7" s="12">
        <v>15729855.396358591</v>
      </c>
      <c r="N7" s="13">
        <v>13940592.104265573</v>
      </c>
      <c r="O7" s="23">
        <f>(M7+N7)-(C7+D7)</f>
        <v>17811624.048340544</v>
      </c>
      <c r="P7" s="14">
        <f>O7/F7</f>
        <v>2.9881422158919684E-2</v>
      </c>
      <c r="R7" s="12">
        <f>M7</f>
        <v>15729855.396358591</v>
      </c>
      <c r="S7" s="13">
        <f>N7</f>
        <v>13940592.104265573</v>
      </c>
      <c r="T7" s="13">
        <f>R7+S7-C7-D7</f>
        <v>17811624.048340544</v>
      </c>
      <c r="U7" s="14">
        <f>T7/F7</f>
        <v>2.9881422158919684E-2</v>
      </c>
      <c r="W7" s="46">
        <v>4256431755.7010002</v>
      </c>
      <c r="X7" s="47">
        <f>R7/W7*100</f>
        <v>0.36955497701308754</v>
      </c>
      <c r="Y7" s="48">
        <f>S7/W7*100</f>
        <v>0.3275182806723908</v>
      </c>
    </row>
    <row r="8" spans="1:25" x14ac:dyDescent="0.25">
      <c r="B8" s="31"/>
      <c r="C8" s="32"/>
      <c r="D8" s="32"/>
      <c r="E8" s="32"/>
      <c r="F8" s="33"/>
      <c r="G8" s="2"/>
      <c r="H8" s="9"/>
      <c r="I8" s="10"/>
      <c r="J8" s="10"/>
      <c r="K8" s="11"/>
      <c r="M8" s="9"/>
      <c r="N8" s="10"/>
      <c r="O8" s="10"/>
      <c r="P8" s="11"/>
      <c r="R8" s="9"/>
      <c r="S8" s="10"/>
      <c r="T8" s="10"/>
      <c r="U8" s="11"/>
      <c r="W8" s="49"/>
      <c r="X8" s="10"/>
      <c r="Y8" s="11"/>
    </row>
    <row r="9" spans="1:25" x14ac:dyDescent="0.25">
      <c r="A9" t="s">
        <v>2</v>
      </c>
      <c r="B9" s="31">
        <v>29390859.024639454</v>
      </c>
      <c r="C9" s="32">
        <v>358440.07585765421</v>
      </c>
      <c r="D9" s="32">
        <v>274450.02328232513</v>
      </c>
      <c r="E9" s="32">
        <v>1550533.2281239831</v>
      </c>
      <c r="F9" s="33">
        <v>31574282.351903416</v>
      </c>
      <c r="G9" s="2"/>
      <c r="H9" s="15">
        <v>845660.88339353155</v>
      </c>
      <c r="I9" s="16">
        <v>783037.43632598687</v>
      </c>
      <c r="J9" s="16">
        <f t="shared" ref="J9:J11" si="0">(H9+I9)-(C9+D9)</f>
        <v>995808.22057953919</v>
      </c>
      <c r="K9" s="17">
        <f t="shared" ref="K9:K12" si="1">J9/F9</f>
        <v>3.1538586039137895E-2</v>
      </c>
      <c r="M9" s="15">
        <v>836569.98909112159</v>
      </c>
      <c r="N9" s="16">
        <v>784960.13080795656</v>
      </c>
      <c r="O9" s="24">
        <f t="shared" ref="O9:O11" si="2">(M9+N9)-(C9+D9)</f>
        <v>988640.02075909893</v>
      </c>
      <c r="P9" s="17">
        <f t="shared" ref="P9:P12" si="3">O9/F9</f>
        <v>3.1311559507210776E-2</v>
      </c>
      <c r="R9" s="37">
        <f>M9</f>
        <v>836569.98909112159</v>
      </c>
      <c r="S9" s="38">
        <f>N9</f>
        <v>784960.13080795656</v>
      </c>
      <c r="T9" s="38">
        <f t="shared" ref="T9:T11" si="4">R9+S9-C9-D9</f>
        <v>988640.02075909893</v>
      </c>
      <c r="U9" s="39">
        <f t="shared" ref="U9:U12" si="5">T9/F9</f>
        <v>3.1311559507210776E-2</v>
      </c>
      <c r="W9" s="49">
        <v>223726062.41299999</v>
      </c>
      <c r="X9" s="47">
        <f t="shared" ref="X9:X11" si="6">R9/W9*100</f>
        <v>0.37392603260804147</v>
      </c>
      <c r="Y9" s="48">
        <f t="shared" ref="Y9:Y11" si="7">S9/W9*100</f>
        <v>0.35085770622419227</v>
      </c>
    </row>
    <row r="10" spans="1:25" x14ac:dyDescent="0.25">
      <c r="A10" t="s">
        <v>3</v>
      </c>
      <c r="B10" s="31">
        <v>273211578.77959019</v>
      </c>
      <c r="C10" s="32">
        <v>3242528.7640809454</v>
      </c>
      <c r="D10" s="32">
        <v>2813994.5064798542</v>
      </c>
      <c r="E10" s="32">
        <v>11775576.422346395</v>
      </c>
      <c r="F10" s="33">
        <v>291043678.4724974</v>
      </c>
      <c r="G10" s="2"/>
      <c r="H10" s="15">
        <v>9236100.6860048082</v>
      </c>
      <c r="I10" s="16">
        <v>9197988.8181091119</v>
      </c>
      <c r="J10" s="16">
        <f t="shared" si="0"/>
        <v>12377566.233553121</v>
      </c>
      <c r="K10" s="17">
        <f t="shared" si="1"/>
        <v>4.2528208475494364E-2</v>
      </c>
      <c r="M10" s="15">
        <v>9093477.3645777591</v>
      </c>
      <c r="N10" s="16">
        <v>9432371.2174393181</v>
      </c>
      <c r="O10" s="24">
        <f t="shared" si="2"/>
        <v>12469325.31145628</v>
      </c>
      <c r="P10" s="17">
        <f t="shared" si="3"/>
        <v>4.2843484445014623E-2</v>
      </c>
      <c r="R10" s="15">
        <f>H10</f>
        <v>9236100.6860048082</v>
      </c>
      <c r="S10" s="16">
        <f>I10</f>
        <v>9197988.8181091119</v>
      </c>
      <c r="T10" s="38">
        <f t="shared" si="4"/>
        <v>12377566.233553121</v>
      </c>
      <c r="U10" s="39">
        <f t="shared" si="5"/>
        <v>4.2528208475494364E-2</v>
      </c>
      <c r="W10" s="49">
        <v>2439459240.789</v>
      </c>
      <c r="X10" s="47">
        <f t="shared" si="6"/>
        <v>0.37861262576445237</v>
      </c>
      <c r="Y10" s="48">
        <f t="shared" si="7"/>
        <v>0.37705031772263531</v>
      </c>
    </row>
    <row r="11" spans="1:25" x14ac:dyDescent="0.25">
      <c r="A11" t="s">
        <v>4</v>
      </c>
      <c r="B11" s="31">
        <v>35986765.138372526</v>
      </c>
      <c r="C11" s="32">
        <v>374128.01964441873</v>
      </c>
      <c r="D11" s="32">
        <v>441352.17821516062</v>
      </c>
      <c r="E11" s="32">
        <v>2006136.8120561377</v>
      </c>
      <c r="F11" s="33">
        <v>38808382.148288243</v>
      </c>
      <c r="G11" s="2"/>
      <c r="H11" s="15">
        <v>1348849.6986629148</v>
      </c>
      <c r="I11" s="16">
        <v>1443409.9555743709</v>
      </c>
      <c r="J11" s="16">
        <f t="shared" si="0"/>
        <v>1976779.4563777065</v>
      </c>
      <c r="K11" s="17">
        <f t="shared" si="1"/>
        <v>5.093691998868595E-2</v>
      </c>
      <c r="M11" s="15">
        <v>1350969.9409597027</v>
      </c>
      <c r="N11" s="16">
        <v>1559747.9413856294</v>
      </c>
      <c r="O11" s="24">
        <f t="shared" si="2"/>
        <v>2095237.6844857526</v>
      </c>
      <c r="P11" s="17">
        <f t="shared" si="3"/>
        <v>5.3989307683061177E-2</v>
      </c>
      <c r="R11" s="15">
        <f>H11</f>
        <v>1348849.6986629148</v>
      </c>
      <c r="S11" s="16">
        <f>I11</f>
        <v>1443409.9555743709</v>
      </c>
      <c r="T11" s="38">
        <f t="shared" si="4"/>
        <v>1976779.4563777065</v>
      </c>
      <c r="U11" s="39">
        <f t="shared" si="5"/>
        <v>5.093691998868595E-2</v>
      </c>
      <c r="W11" s="49">
        <v>397470793.685</v>
      </c>
      <c r="X11" s="47">
        <f t="shared" si="6"/>
        <v>0.33935819187054361</v>
      </c>
      <c r="Y11" s="48">
        <f t="shared" si="7"/>
        <v>0.36314868375418025</v>
      </c>
    </row>
    <row r="12" spans="1:25" s="1" customFormat="1" x14ac:dyDescent="0.25">
      <c r="A12" s="1" t="s">
        <v>5</v>
      </c>
      <c r="B12" s="18">
        <f t="shared" ref="B12:E12" si="8">SUM(B9:B11)</f>
        <v>338589202.94260216</v>
      </c>
      <c r="C12" s="19">
        <f t="shared" si="8"/>
        <v>3975096.8595830183</v>
      </c>
      <c r="D12" s="19">
        <f t="shared" si="8"/>
        <v>3529796.7079773401</v>
      </c>
      <c r="E12" s="19">
        <f t="shared" si="8"/>
        <v>15332246.462526515</v>
      </c>
      <c r="F12" s="30">
        <f>SUM(F9:F11)</f>
        <v>361426342.97268909</v>
      </c>
      <c r="G12" s="6"/>
      <c r="H12" s="18">
        <f>SUM(H9:H11)</f>
        <v>11430611.268061254</v>
      </c>
      <c r="I12" s="19">
        <f>SUM(I9:I11)</f>
        <v>11424436.210009471</v>
      </c>
      <c r="J12" s="19">
        <f>SUM(J9:J11)</f>
        <v>15350153.910510365</v>
      </c>
      <c r="K12" s="14">
        <f t="shared" si="1"/>
        <v>4.247104343379389E-2</v>
      </c>
      <c r="M12" s="18">
        <f>SUM(M9:M11)</f>
        <v>11281017.294628583</v>
      </c>
      <c r="N12" s="19">
        <f t="shared" ref="N12:O12" si="9">SUM(N9:N11)</f>
        <v>11777079.289632903</v>
      </c>
      <c r="O12" s="19">
        <f t="shared" si="9"/>
        <v>15553203.01670113</v>
      </c>
      <c r="P12" s="14">
        <f t="shared" si="3"/>
        <v>4.3032842843656244E-2</v>
      </c>
      <c r="R12" s="18">
        <f t="shared" ref="R12" si="10">SUM(R9:R11)</f>
        <v>11421520.373758845</v>
      </c>
      <c r="S12" s="19">
        <f t="shared" ref="S12" si="11">SUM(S9:S11)</f>
        <v>11426358.904491439</v>
      </c>
      <c r="T12" s="19">
        <f t="shared" ref="T12" si="12">SUM(T9:T11)</f>
        <v>15342985.710689925</v>
      </c>
      <c r="U12" s="14">
        <f t="shared" si="5"/>
        <v>4.2451210347579191E-2</v>
      </c>
      <c r="W12" s="50"/>
      <c r="X12" s="8"/>
      <c r="Y12" s="51"/>
    </row>
    <row r="13" spans="1:25" x14ac:dyDescent="0.25">
      <c r="B13" s="31"/>
      <c r="C13" s="32"/>
      <c r="D13" s="32"/>
      <c r="E13" s="32"/>
      <c r="F13" s="33"/>
      <c r="G13" s="2"/>
      <c r="H13" s="9"/>
      <c r="I13" s="10"/>
      <c r="J13" s="10"/>
      <c r="K13" s="11"/>
      <c r="M13" s="9"/>
      <c r="N13" s="10"/>
      <c r="O13" s="10"/>
      <c r="P13" s="11"/>
      <c r="R13" s="9"/>
      <c r="S13" s="10"/>
      <c r="T13" s="10"/>
      <c r="U13" s="11"/>
      <c r="W13" s="49"/>
      <c r="X13" s="10"/>
      <c r="Y13" s="11"/>
    </row>
    <row r="14" spans="1:25" x14ac:dyDescent="0.25">
      <c r="A14" t="s">
        <v>6</v>
      </c>
      <c r="B14" s="31">
        <v>26281214.566325407</v>
      </c>
      <c r="C14" s="32">
        <v>303562.15437283367</v>
      </c>
      <c r="D14" s="32">
        <v>283143.670479725</v>
      </c>
      <c r="E14" s="32">
        <v>521794.70584245928</v>
      </c>
      <c r="F14" s="33">
        <v>27389715.097020425</v>
      </c>
      <c r="G14" s="2"/>
      <c r="H14" s="15">
        <v>834756.6549771931</v>
      </c>
      <c r="I14" s="16">
        <v>876178.24140954786</v>
      </c>
      <c r="J14" s="16">
        <f t="shared" ref="J14:J17" si="13">(H14+I14)-(C14+D14)</f>
        <v>1124229.0715341824</v>
      </c>
      <c r="K14" s="17">
        <f t="shared" ref="K14:K18" si="14">J14/F14</f>
        <v>4.1045665044412274E-2</v>
      </c>
      <c r="M14" s="15">
        <v>842045.83046716324</v>
      </c>
      <c r="N14" s="16">
        <v>919190.67458508944</v>
      </c>
      <c r="O14" s="24">
        <f t="shared" ref="O14:O17" si="15">(M14+N14)-(C14+D14)</f>
        <v>1174530.6801996939</v>
      </c>
      <c r="P14" s="17">
        <f t="shared" ref="P14:P18" si="16">O14/F14</f>
        <v>4.2882179534881854E-2</v>
      </c>
      <c r="R14" s="15">
        <f t="shared" ref="R14:R17" si="17">H14</f>
        <v>834756.6549771931</v>
      </c>
      <c r="S14" s="16">
        <f t="shared" ref="S14:S17" si="18">I14</f>
        <v>876178.24140954786</v>
      </c>
      <c r="T14" s="38">
        <f t="shared" ref="T14:T17" si="19">R14+S14-C14-D14</f>
        <v>1124229.0715341824</v>
      </c>
      <c r="U14" s="39">
        <f t="shared" ref="U14:U18" si="20">T14/F14</f>
        <v>4.1045665044412274E-2</v>
      </c>
      <c r="W14" s="49">
        <v>257632430.48100001</v>
      </c>
      <c r="X14" s="47">
        <f t="shared" ref="X14:X17" si="21">R14/W14*100</f>
        <v>0.32401070525892317</v>
      </c>
      <c r="Y14" s="48">
        <f t="shared" ref="Y14:Y17" si="22">S14/W14*100</f>
        <v>0.34008848954835469</v>
      </c>
    </row>
    <row r="15" spans="1:25" x14ac:dyDescent="0.25">
      <c r="A15" t="s">
        <v>7</v>
      </c>
      <c r="B15" s="31">
        <v>44957639.335939832</v>
      </c>
      <c r="C15" s="32">
        <v>495235.87632855959</v>
      </c>
      <c r="D15" s="32">
        <v>554432.67136725213</v>
      </c>
      <c r="E15" s="32">
        <v>1470054.39324805</v>
      </c>
      <c r="F15" s="33">
        <v>47477362.276883692</v>
      </c>
      <c r="G15" s="2"/>
      <c r="H15" s="15">
        <v>1569891.0792160828</v>
      </c>
      <c r="I15" s="16">
        <v>1659488.167918161</v>
      </c>
      <c r="J15" s="16">
        <f t="shared" si="13"/>
        <v>2179710.6994384322</v>
      </c>
      <c r="K15" s="17">
        <f t="shared" si="14"/>
        <v>4.5910526510014524E-2</v>
      </c>
      <c r="M15" s="15">
        <v>1546553.0747025956</v>
      </c>
      <c r="N15" s="16">
        <v>1788705.9395897246</v>
      </c>
      <c r="O15" s="24">
        <f t="shared" si="15"/>
        <v>2285590.4665965084</v>
      </c>
      <c r="P15" s="17">
        <f t="shared" si="16"/>
        <v>4.8140637073878514E-2</v>
      </c>
      <c r="R15" s="15">
        <f t="shared" si="17"/>
        <v>1569891.0792160828</v>
      </c>
      <c r="S15" s="16">
        <f t="shared" si="18"/>
        <v>1659488.167918161</v>
      </c>
      <c r="T15" s="38">
        <f t="shared" si="19"/>
        <v>2179710.6994384322</v>
      </c>
      <c r="U15" s="39">
        <f t="shared" si="20"/>
        <v>4.5910526510014524E-2</v>
      </c>
      <c r="W15" s="49">
        <v>505845218.61900002</v>
      </c>
      <c r="X15" s="47">
        <f t="shared" si="21"/>
        <v>0.31035008762206301</v>
      </c>
      <c r="Y15" s="48">
        <f t="shared" si="22"/>
        <v>0.32806244021614028</v>
      </c>
    </row>
    <row r="16" spans="1:25" x14ac:dyDescent="0.25">
      <c r="A16" t="s">
        <v>25</v>
      </c>
      <c r="B16" s="31">
        <v>70390764.369144768</v>
      </c>
      <c r="C16" s="32">
        <v>758644</v>
      </c>
      <c r="D16" s="32">
        <v>919006</v>
      </c>
      <c r="E16" s="32">
        <v>1847127.9</v>
      </c>
      <c r="F16" s="33">
        <v>73915542.269144773</v>
      </c>
      <c r="G16" s="2"/>
      <c r="H16" s="15">
        <v>2875297.9794423003</v>
      </c>
      <c r="I16" s="16">
        <v>3175336.604808866</v>
      </c>
      <c r="J16" s="16">
        <f t="shared" si="13"/>
        <v>4372984.5842511663</v>
      </c>
      <c r="K16" s="17">
        <f t="shared" si="14"/>
        <v>5.9161908984284355E-2</v>
      </c>
      <c r="M16" s="15">
        <v>2887791.4476425489</v>
      </c>
      <c r="N16" s="16">
        <v>3545599.5021820837</v>
      </c>
      <c r="O16" s="24">
        <f t="shared" si="15"/>
        <v>4755740.9498246331</v>
      </c>
      <c r="P16" s="17">
        <f t="shared" si="16"/>
        <v>6.4340202396240345E-2</v>
      </c>
      <c r="R16" s="15">
        <f t="shared" si="17"/>
        <v>2875297.9794423003</v>
      </c>
      <c r="S16" s="16">
        <f t="shared" si="18"/>
        <v>3175336.604808866</v>
      </c>
      <c r="T16" s="38">
        <f t="shared" si="19"/>
        <v>4372984.5842511663</v>
      </c>
      <c r="U16" s="39">
        <f t="shared" si="20"/>
        <v>5.9161908984284355E-2</v>
      </c>
      <c r="W16" s="49">
        <v>936296194.49900007</v>
      </c>
      <c r="X16" s="47">
        <f t="shared" si="21"/>
        <v>0.30709277644568822</v>
      </c>
      <c r="Y16" s="48">
        <f t="shared" si="22"/>
        <v>0.33913804450609214</v>
      </c>
    </row>
    <row r="17" spans="1:25" x14ac:dyDescent="0.25">
      <c r="A17" t="s">
        <v>8</v>
      </c>
      <c r="B17" s="31">
        <v>27612725.766029567</v>
      </c>
      <c r="C17" s="32">
        <v>383622.81221020065</v>
      </c>
      <c r="D17" s="32">
        <v>526900.9830184438</v>
      </c>
      <c r="E17" s="32">
        <v>383498.91329250945</v>
      </c>
      <c r="F17" s="33">
        <v>28906748.47455072</v>
      </c>
      <c r="G17" s="2"/>
      <c r="H17" s="15">
        <v>1205161.4435980022</v>
      </c>
      <c r="I17" s="16">
        <v>1671341.6874906193</v>
      </c>
      <c r="J17" s="16">
        <f t="shared" si="13"/>
        <v>1965979.3358599769</v>
      </c>
      <c r="K17" s="17">
        <f t="shared" si="14"/>
        <v>6.8011085286565867E-2</v>
      </c>
      <c r="M17" s="15">
        <v>1197203.6459781858</v>
      </c>
      <c r="N17" s="16">
        <v>1918946.7072650508</v>
      </c>
      <c r="O17" s="24">
        <f t="shared" si="15"/>
        <v>2205626.5580145922</v>
      </c>
      <c r="P17" s="17">
        <f t="shared" si="16"/>
        <v>7.63014408194823E-2</v>
      </c>
      <c r="R17" s="15">
        <f t="shared" si="17"/>
        <v>1205161.4435980022</v>
      </c>
      <c r="S17" s="16">
        <f t="shared" si="18"/>
        <v>1671341.6874906193</v>
      </c>
      <c r="T17" s="38">
        <f t="shared" si="19"/>
        <v>1965979.3358599767</v>
      </c>
      <c r="U17" s="39">
        <f t="shared" si="20"/>
        <v>6.8011085286565867E-2</v>
      </c>
      <c r="W17" s="49">
        <v>441378432</v>
      </c>
      <c r="X17" s="47">
        <f t="shared" si="21"/>
        <v>0.27304493292458892</v>
      </c>
      <c r="Y17" s="48">
        <f t="shared" si="22"/>
        <v>0.37866410461366162</v>
      </c>
    </row>
    <row r="18" spans="1:25" s="1" customFormat="1" x14ac:dyDescent="0.25">
      <c r="A18" s="1" t="s">
        <v>9</v>
      </c>
      <c r="B18" s="18">
        <f t="shared" ref="B18:E18" si="23">SUM(B14:B17)</f>
        <v>169242344.03743955</v>
      </c>
      <c r="C18" s="19">
        <f t="shared" si="23"/>
        <v>1941064.8429115938</v>
      </c>
      <c r="D18" s="19">
        <f t="shared" si="23"/>
        <v>2283483.3248654208</v>
      </c>
      <c r="E18" s="19">
        <f t="shared" si="23"/>
        <v>4222475.912383019</v>
      </c>
      <c r="F18" s="30">
        <f>SUM(F14:F17)</f>
        <v>177689368.11759961</v>
      </c>
      <c r="G18" s="6"/>
      <c r="H18" s="18">
        <f>SUM(H14:H17)</f>
        <v>6485107.1572335782</v>
      </c>
      <c r="I18" s="19">
        <f>SUM(I14:I17)</f>
        <v>7382344.7016271949</v>
      </c>
      <c r="J18" s="19">
        <f>SUM(J14:J17)</f>
        <v>9642903.6910837572</v>
      </c>
      <c r="K18" s="14">
        <f t="shared" si="14"/>
        <v>5.4268321133889248E-2</v>
      </c>
      <c r="M18" s="18">
        <f t="shared" ref="M18:O18" si="24">SUM(M14:M17)</f>
        <v>6473593.9987904932</v>
      </c>
      <c r="N18" s="19">
        <f t="shared" si="24"/>
        <v>8172442.8236219492</v>
      </c>
      <c r="O18" s="19">
        <f t="shared" si="24"/>
        <v>10421488.654635428</v>
      </c>
      <c r="P18" s="14">
        <f t="shared" si="16"/>
        <v>5.8650040601968968E-2</v>
      </c>
      <c r="R18" s="18">
        <f>SUM(R14:R17)</f>
        <v>6485107.1572335782</v>
      </c>
      <c r="S18" s="19">
        <f>SUM(S14:S17)</f>
        <v>7382344.7016271949</v>
      </c>
      <c r="T18" s="19">
        <f>SUM(T14:T17)</f>
        <v>9642903.6910837572</v>
      </c>
      <c r="U18" s="14">
        <f t="shared" si="20"/>
        <v>5.4268321133889248E-2</v>
      </c>
      <c r="W18" s="50"/>
      <c r="X18" s="8"/>
      <c r="Y18" s="51"/>
    </row>
    <row r="19" spans="1:25" x14ac:dyDescent="0.25">
      <c r="B19" s="31"/>
      <c r="C19" s="32"/>
      <c r="D19" s="32"/>
      <c r="E19" s="32"/>
      <c r="F19" s="33"/>
      <c r="G19" s="2"/>
      <c r="H19" s="9"/>
      <c r="I19" s="10"/>
      <c r="J19" s="10"/>
      <c r="K19" s="11"/>
      <c r="M19" s="9"/>
      <c r="N19" s="10"/>
      <c r="O19" s="10"/>
      <c r="P19" s="11"/>
      <c r="R19" s="9"/>
      <c r="S19" s="10"/>
      <c r="T19" s="10"/>
      <c r="U19" s="11"/>
      <c r="W19" s="49"/>
      <c r="X19" s="10"/>
      <c r="Y19" s="11"/>
    </row>
    <row r="20" spans="1:25" x14ac:dyDescent="0.25">
      <c r="A20" t="s">
        <v>10</v>
      </c>
      <c r="B20" s="31">
        <v>17586797.170757271</v>
      </c>
      <c r="C20" s="32">
        <v>223749.91468624258</v>
      </c>
      <c r="D20" s="32">
        <v>206395.7351966133</v>
      </c>
      <c r="E20" s="32">
        <v>870349.7503810412</v>
      </c>
      <c r="F20" s="33">
        <v>18887292.571021169</v>
      </c>
      <c r="G20" s="2"/>
      <c r="H20" s="15">
        <v>695436.15210522537</v>
      </c>
      <c r="I20" s="16">
        <v>702143.21073616284</v>
      </c>
      <c r="J20" s="16">
        <f t="shared" ref="J20:J21" si="25">(H20+I20)-(C20+D20)</f>
        <v>967433.71295853239</v>
      </c>
      <c r="K20" s="17">
        <f t="shared" ref="K20:K22" si="26">J20/F20</f>
        <v>5.1221407690950307E-2</v>
      </c>
      <c r="M20" s="15">
        <v>665962.52006242191</v>
      </c>
      <c r="N20" s="16">
        <v>716471.60162510525</v>
      </c>
      <c r="O20" s="24">
        <f t="shared" ref="O20:O21" si="27">(M20+N20)-(C20+D20)</f>
        <v>952288.47180467146</v>
      </c>
      <c r="P20" s="17">
        <f t="shared" ref="P20:P22" si="28">O20/F20</f>
        <v>5.0419533039148798E-2</v>
      </c>
      <c r="R20" s="15">
        <f>M20</f>
        <v>665962.52006242191</v>
      </c>
      <c r="S20" s="16">
        <f>N20</f>
        <v>716471.60162510525</v>
      </c>
      <c r="T20" s="38">
        <f t="shared" ref="T20:T21" si="29">R20+S20-C20-D20</f>
        <v>952288.47180467146</v>
      </c>
      <c r="U20" s="39">
        <f t="shared" ref="U20:U22" si="30">T20/F20</f>
        <v>5.0419533039148798E-2</v>
      </c>
      <c r="W20" s="49">
        <v>194541877.00999999</v>
      </c>
      <c r="X20" s="47">
        <f t="shared" ref="X20:X21" si="31">R20/W20*100</f>
        <v>0.34232347826488257</v>
      </c>
      <c r="Y20" s="48">
        <f t="shared" ref="Y20:Y21" si="32">S20/W20*100</f>
        <v>0.36828656772355323</v>
      </c>
    </row>
    <row r="21" spans="1:25" x14ac:dyDescent="0.25">
      <c r="A21" t="s">
        <v>11</v>
      </c>
      <c r="B21" s="31">
        <v>25301914.735034272</v>
      </c>
      <c r="C21" s="32">
        <v>115985.98643114755</v>
      </c>
      <c r="D21" s="32">
        <v>140161.31498276911</v>
      </c>
      <c r="E21" s="32">
        <v>148026.15423284989</v>
      </c>
      <c r="F21" s="33">
        <v>25706088.190681037</v>
      </c>
      <c r="G21" s="2"/>
      <c r="H21" s="15">
        <v>365351.43850175396</v>
      </c>
      <c r="I21" s="16">
        <v>422941.08087456849</v>
      </c>
      <c r="J21" s="16">
        <f t="shared" si="25"/>
        <v>532145.21796240576</v>
      </c>
      <c r="K21" s="17">
        <f t="shared" si="26"/>
        <v>2.0701135622623393E-2</v>
      </c>
      <c r="M21" s="15">
        <v>373043.79015990824</v>
      </c>
      <c r="N21" s="16">
        <v>454940.5851118064</v>
      </c>
      <c r="O21" s="24">
        <f t="shared" si="27"/>
        <v>571837.07385779801</v>
      </c>
      <c r="P21" s="17">
        <f t="shared" si="28"/>
        <v>2.2245200032617183E-2</v>
      </c>
      <c r="R21" s="15">
        <f t="shared" ref="R21" si="33">H21</f>
        <v>365351.43850175396</v>
      </c>
      <c r="S21" s="16">
        <f t="shared" ref="S21" si="34">I21</f>
        <v>422941.08087456849</v>
      </c>
      <c r="T21" s="38">
        <f t="shared" si="29"/>
        <v>532145.21796240576</v>
      </c>
      <c r="U21" s="39">
        <f t="shared" si="30"/>
        <v>2.0701135622623393E-2</v>
      </c>
      <c r="W21" s="49">
        <v>112280645.098</v>
      </c>
      <c r="X21" s="47">
        <f t="shared" si="31"/>
        <v>0.32539128910674719</v>
      </c>
      <c r="Y21" s="48">
        <f t="shared" si="32"/>
        <v>0.376682090226165</v>
      </c>
    </row>
    <row r="22" spans="1:25" s="1" customFormat="1" x14ac:dyDescent="0.25">
      <c r="A22" s="1" t="s">
        <v>12</v>
      </c>
      <c r="B22" s="18">
        <f>SUM(B20:B21)</f>
        <v>42888711.905791543</v>
      </c>
      <c r="C22" s="19">
        <f>SUM(C20:C21)</f>
        <v>339735.90111739014</v>
      </c>
      <c r="D22" s="19">
        <f>SUM(D20:D21)</f>
        <v>346557.05017938244</v>
      </c>
      <c r="E22" s="19">
        <f>SUM(E20:E21)</f>
        <v>1018375.9046138912</v>
      </c>
      <c r="F22" s="30">
        <f>SUM(F20:F21)</f>
        <v>44593380.76170221</v>
      </c>
      <c r="G22" s="6"/>
      <c r="H22" s="18">
        <f>SUM(H20:H21)</f>
        <v>1060787.5906069793</v>
      </c>
      <c r="I22" s="19">
        <f>SUM(I20:I21)</f>
        <v>1125084.2916107313</v>
      </c>
      <c r="J22" s="19">
        <f>SUM(J20:J21)</f>
        <v>1499578.930920938</v>
      </c>
      <c r="K22" s="14">
        <f t="shared" si="26"/>
        <v>3.3627836806865513E-2</v>
      </c>
      <c r="M22" s="18">
        <f>SUM(M20:M21)</f>
        <v>1039006.3102223302</v>
      </c>
      <c r="N22" s="19">
        <f>SUM(N20:N21)</f>
        <v>1171412.1867369115</v>
      </c>
      <c r="O22" s="19">
        <f>SUM(O20:O21)</f>
        <v>1524125.5456624695</v>
      </c>
      <c r="P22" s="14">
        <f t="shared" si="28"/>
        <v>3.4178291029493386E-2</v>
      </c>
      <c r="R22" s="18">
        <f>SUM(R20:R21)</f>
        <v>1031313.9585641759</v>
      </c>
      <c r="S22" s="19">
        <f>SUM(S20:S21)</f>
        <v>1139412.6824996737</v>
      </c>
      <c r="T22" s="19">
        <f>SUM(T20:T21)</f>
        <v>1484433.6897670771</v>
      </c>
      <c r="U22" s="14">
        <f t="shared" si="30"/>
        <v>3.3288207003177965E-2</v>
      </c>
      <c r="W22" s="50"/>
      <c r="X22" s="8"/>
      <c r="Y22" s="51"/>
    </row>
    <row r="23" spans="1:25" x14ac:dyDescent="0.25">
      <c r="B23" s="31"/>
      <c r="C23" s="32"/>
      <c r="D23" s="32"/>
      <c r="E23" s="32"/>
      <c r="F23" s="33"/>
      <c r="G23" s="2"/>
      <c r="H23" s="9"/>
      <c r="I23" s="10"/>
      <c r="J23" s="10"/>
      <c r="K23" s="11"/>
      <c r="M23" s="9"/>
      <c r="N23" s="10"/>
      <c r="O23" s="10"/>
      <c r="P23" s="11"/>
      <c r="R23" s="9"/>
      <c r="S23" s="10"/>
      <c r="T23" s="10"/>
      <c r="U23" s="11"/>
      <c r="W23" s="49"/>
      <c r="X23" s="10"/>
      <c r="Y23" s="11"/>
    </row>
    <row r="24" spans="1:25" s="1" customFormat="1" x14ac:dyDescent="0.25">
      <c r="A24" s="1" t="s">
        <v>13</v>
      </c>
      <c r="B24" s="18">
        <f t="shared" ref="B24:E24" si="35">B7+B12+B18+B22</f>
        <v>1114933647.2834091</v>
      </c>
      <c r="C24" s="19">
        <f t="shared" si="35"/>
        <v>13325927.764585264</v>
      </c>
      <c r="D24" s="19">
        <f t="shared" si="35"/>
        <v>10948630.374332502</v>
      </c>
      <c r="E24" s="19">
        <f t="shared" si="35"/>
        <v>40577738.24790062</v>
      </c>
      <c r="F24" s="30">
        <f>F7+F12+F18+F22</f>
        <v>1179785943.6702278</v>
      </c>
      <c r="G24" s="6"/>
      <c r="H24" s="18">
        <f>H7+H12+H18+H22</f>
        <v>34523474</v>
      </c>
      <c r="I24" s="19">
        <f>I7+I12+I18+I22</f>
        <v>35042139.971025318</v>
      </c>
      <c r="J24" s="19">
        <f>J7+J12+J18+J22</f>
        <v>45291055.832107544</v>
      </c>
      <c r="K24" s="14">
        <f>J24/F24</f>
        <v>3.8389214649574809E-2</v>
      </c>
      <c r="M24" s="18">
        <f>M7+M12+M18+M22</f>
        <v>34523472.999999993</v>
      </c>
      <c r="N24" s="19">
        <f>N7+N12+N18+N22</f>
        <v>35061526.404257335</v>
      </c>
      <c r="O24" s="19">
        <f>O7+O12+O18+O22</f>
        <v>45310441.265339576</v>
      </c>
      <c r="P24" s="14">
        <f>O24/F24</f>
        <v>3.840564596352293E-2</v>
      </c>
      <c r="R24" s="18">
        <f t="shared" ref="R24:T24" si="36">R7+R12+R18+R22</f>
        <v>34667796.88591519</v>
      </c>
      <c r="S24" s="19">
        <f t="shared" si="36"/>
        <v>33888708.392883882</v>
      </c>
      <c r="T24" s="19">
        <f t="shared" si="36"/>
        <v>44281947.139881305</v>
      </c>
      <c r="U24" s="14">
        <f>T24/F24</f>
        <v>3.753388263138939E-2</v>
      </c>
      <c r="W24" s="50"/>
      <c r="X24" s="8"/>
      <c r="Y24" s="51"/>
    </row>
    <row r="25" spans="1:25" x14ac:dyDescent="0.25">
      <c r="B25" s="31"/>
      <c r="C25" s="32"/>
      <c r="D25" s="32"/>
      <c r="E25" s="32"/>
      <c r="F25" s="33"/>
      <c r="G25" s="2"/>
      <c r="H25" s="9"/>
      <c r="I25" s="10"/>
      <c r="J25" s="10"/>
      <c r="K25" s="11"/>
      <c r="M25" s="9"/>
      <c r="N25" s="10"/>
      <c r="O25" s="10"/>
      <c r="P25" s="11"/>
      <c r="R25" s="9"/>
      <c r="S25" s="10"/>
      <c r="T25" s="10"/>
      <c r="U25" s="11"/>
      <c r="W25" s="49"/>
      <c r="X25" s="10"/>
      <c r="Y25" s="11"/>
    </row>
    <row r="26" spans="1:25" x14ac:dyDescent="0.25">
      <c r="A26" t="s">
        <v>14</v>
      </c>
      <c r="B26" s="31"/>
      <c r="C26" s="32"/>
      <c r="D26" s="32"/>
      <c r="E26" s="32"/>
      <c r="F26" s="33"/>
      <c r="G26" s="2"/>
      <c r="H26" s="9"/>
      <c r="I26" s="10"/>
      <c r="J26" s="10"/>
      <c r="K26" s="11"/>
      <c r="M26" s="9"/>
      <c r="N26" s="10"/>
      <c r="O26" s="10"/>
      <c r="P26" s="11"/>
      <c r="R26" s="9"/>
      <c r="S26" s="10"/>
      <c r="T26" s="10"/>
      <c r="U26" s="11"/>
      <c r="W26" s="49"/>
      <c r="X26" s="10"/>
      <c r="Y26" s="11"/>
    </row>
    <row r="27" spans="1:25" x14ac:dyDescent="0.25">
      <c r="A27" t="s">
        <v>15</v>
      </c>
      <c r="B27" s="31">
        <v>6725685.7771478137</v>
      </c>
      <c r="C27" s="32">
        <v>0</v>
      </c>
      <c r="D27" s="32">
        <v>0</v>
      </c>
      <c r="E27" s="32">
        <v>5925.3398418365268</v>
      </c>
      <c r="F27" s="33">
        <v>6731611.1169896498</v>
      </c>
      <c r="G27" s="2"/>
      <c r="H27" s="15">
        <v>0</v>
      </c>
      <c r="I27" s="16">
        <v>0</v>
      </c>
      <c r="J27" s="16">
        <f t="shared" ref="J27:J30" si="37">(H27+I27)-(C27+D27)</f>
        <v>0</v>
      </c>
      <c r="K27" s="17">
        <f t="shared" ref="K27:K30" si="38">J27/F27</f>
        <v>0</v>
      </c>
      <c r="M27" s="15">
        <v>0</v>
      </c>
      <c r="N27" s="16">
        <v>0</v>
      </c>
      <c r="O27" s="24">
        <f t="shared" ref="O27:O30" si="39">(M27+N27)-(C27+D27)</f>
        <v>0</v>
      </c>
      <c r="P27" s="17">
        <f t="shared" ref="P27:P30" si="40">O27/F27</f>
        <v>0</v>
      </c>
      <c r="R27" s="37">
        <f>H27</f>
        <v>0</v>
      </c>
      <c r="S27" s="38">
        <f>I27</f>
        <v>0</v>
      </c>
      <c r="T27" s="38">
        <f t="shared" ref="T27:T29" si="41">R27+S27-C27-D27</f>
        <v>0</v>
      </c>
      <c r="U27" s="39">
        <f t="shared" ref="U27:U30" si="42">T27/F27</f>
        <v>0</v>
      </c>
      <c r="W27" s="49"/>
      <c r="X27" s="10"/>
      <c r="Y27" s="11"/>
    </row>
    <row r="28" spans="1:25" x14ac:dyDescent="0.25">
      <c r="A28" t="s">
        <v>16</v>
      </c>
      <c r="B28" s="31">
        <v>11177086</v>
      </c>
      <c r="C28" s="32">
        <v>162370.10241742455</v>
      </c>
      <c r="D28" s="32">
        <v>143484.96945939193</v>
      </c>
      <c r="E28" s="32">
        <v>123596.8622740304</v>
      </c>
      <c r="F28" s="33">
        <v>11606537.934150847</v>
      </c>
      <c r="G28" s="2"/>
      <c r="H28" s="15">
        <v>0</v>
      </c>
      <c r="I28" s="16">
        <v>438836.85372751084</v>
      </c>
      <c r="J28" s="16">
        <f t="shared" si="37"/>
        <v>132981.78185069439</v>
      </c>
      <c r="K28" s="17">
        <f t="shared" si="38"/>
        <v>1.1457489098399569E-2</v>
      </c>
      <c r="M28" s="15">
        <v>0</v>
      </c>
      <c r="N28" s="16">
        <v>419450.54009040515</v>
      </c>
      <c r="O28" s="24">
        <f t="shared" si="39"/>
        <v>113595.4682135887</v>
      </c>
      <c r="P28" s="17">
        <f t="shared" si="40"/>
        <v>9.7871965661136262E-3</v>
      </c>
      <c r="R28" s="37">
        <f>M28</f>
        <v>0</v>
      </c>
      <c r="S28" s="38">
        <f>N28</f>
        <v>419450.54009040515</v>
      </c>
      <c r="T28" s="38">
        <f t="shared" si="41"/>
        <v>113595.46821358867</v>
      </c>
      <c r="U28" s="39">
        <f t="shared" si="42"/>
        <v>9.7871965661136227E-3</v>
      </c>
      <c r="W28" s="49">
        <v>179928000</v>
      </c>
      <c r="X28" s="47" t="s">
        <v>40</v>
      </c>
      <c r="Y28" s="48">
        <f>S28/W28*100</f>
        <v>0.23312132635854629</v>
      </c>
    </row>
    <row r="29" spans="1:25" x14ac:dyDescent="0.25">
      <c r="A29" t="s">
        <v>17</v>
      </c>
      <c r="B29" s="31">
        <v>9279726.0300000012</v>
      </c>
      <c r="C29" s="32">
        <v>0</v>
      </c>
      <c r="D29" s="32">
        <v>0</v>
      </c>
      <c r="E29" s="32">
        <v>0</v>
      </c>
      <c r="F29" s="33">
        <v>9279726.0300000012</v>
      </c>
      <c r="G29" s="2"/>
      <c r="H29" s="15">
        <v>0</v>
      </c>
      <c r="I29" s="16">
        <v>0</v>
      </c>
      <c r="J29" s="16">
        <f t="shared" si="37"/>
        <v>0</v>
      </c>
      <c r="K29" s="17">
        <f t="shared" si="38"/>
        <v>0</v>
      </c>
      <c r="M29" s="15">
        <v>0</v>
      </c>
      <c r="N29" s="16">
        <v>0</v>
      </c>
      <c r="O29" s="24">
        <f t="shared" si="39"/>
        <v>0</v>
      </c>
      <c r="P29" s="17">
        <f t="shared" si="40"/>
        <v>0</v>
      </c>
      <c r="R29" s="37">
        <f>H29</f>
        <v>0</v>
      </c>
      <c r="S29" s="38">
        <f>I29</f>
        <v>0</v>
      </c>
      <c r="T29" s="38">
        <f t="shared" si="41"/>
        <v>0</v>
      </c>
      <c r="U29" s="39">
        <f t="shared" si="42"/>
        <v>0</v>
      </c>
      <c r="W29" s="49"/>
      <c r="X29" s="10"/>
      <c r="Y29" s="11"/>
    </row>
    <row r="30" spans="1:25" s="1" customFormat="1" x14ac:dyDescent="0.25">
      <c r="A30" s="1" t="s">
        <v>18</v>
      </c>
      <c r="B30" s="18">
        <f t="shared" ref="B30:E30" si="43">SUM(B27:B29)</f>
        <v>27182497.807147816</v>
      </c>
      <c r="C30" s="19">
        <f t="shared" si="43"/>
        <v>162370.10241742455</v>
      </c>
      <c r="D30" s="19">
        <f t="shared" si="43"/>
        <v>143484.96945939193</v>
      </c>
      <c r="E30" s="19">
        <f t="shared" si="43"/>
        <v>129522.20211586692</v>
      </c>
      <c r="F30" s="30">
        <f>SUM(F27:F29)</f>
        <v>27617875.081140496</v>
      </c>
      <c r="G30" s="6"/>
      <c r="H30" s="12">
        <f>SUM(H27:H29)</f>
        <v>0</v>
      </c>
      <c r="I30" s="13">
        <f>SUM(I27:I29)</f>
        <v>438836.85372751084</v>
      </c>
      <c r="J30" s="13">
        <f t="shared" si="37"/>
        <v>132981.78185069439</v>
      </c>
      <c r="K30" s="14">
        <f t="shared" si="38"/>
        <v>4.8150620371769318E-3</v>
      </c>
      <c r="M30" s="12">
        <f>SUM(M27:M29)</f>
        <v>0</v>
      </c>
      <c r="N30" s="13">
        <f>SUM(N27:N29)</f>
        <v>419450.54009040515</v>
      </c>
      <c r="O30" s="23">
        <f t="shared" si="39"/>
        <v>113595.4682135887</v>
      </c>
      <c r="P30" s="14">
        <f t="shared" si="40"/>
        <v>4.1131139843253181E-3</v>
      </c>
      <c r="R30" s="12">
        <f t="shared" ref="R30:T30" si="44">SUM(R27:R29)</f>
        <v>0</v>
      </c>
      <c r="S30" s="13">
        <f t="shared" si="44"/>
        <v>419450.54009040515</v>
      </c>
      <c r="T30" s="13">
        <f t="shared" si="44"/>
        <v>113595.46821358867</v>
      </c>
      <c r="U30" s="14">
        <f t="shared" si="42"/>
        <v>4.1131139843253173E-3</v>
      </c>
      <c r="W30" s="50"/>
      <c r="X30" s="8"/>
      <c r="Y30" s="51"/>
    </row>
    <row r="31" spans="1:25" x14ac:dyDescent="0.25">
      <c r="B31" s="31"/>
      <c r="C31" s="32"/>
      <c r="D31" s="32"/>
      <c r="E31" s="32"/>
      <c r="F31" s="33"/>
      <c r="G31" s="2"/>
      <c r="H31" s="9"/>
      <c r="I31" s="10"/>
      <c r="J31" s="10"/>
      <c r="K31" s="11"/>
      <c r="M31" s="9"/>
      <c r="N31" s="10"/>
      <c r="O31" s="10"/>
      <c r="P31" s="11"/>
      <c r="R31" s="9"/>
      <c r="S31" s="10"/>
      <c r="T31" s="10"/>
      <c r="U31" s="11"/>
      <c r="W31" s="49"/>
      <c r="X31" s="10"/>
      <c r="Y31" s="11"/>
    </row>
    <row r="32" spans="1:25" s="1" customFormat="1" x14ac:dyDescent="0.25">
      <c r="A32" s="1" t="s">
        <v>19</v>
      </c>
      <c r="B32" s="20">
        <f t="shared" ref="B32:E32" si="45">B24+B30</f>
        <v>1142116145.0905569</v>
      </c>
      <c r="C32" s="21">
        <f t="shared" si="45"/>
        <v>13488297.867002688</v>
      </c>
      <c r="D32" s="21">
        <f t="shared" si="45"/>
        <v>11092115.343791895</v>
      </c>
      <c r="E32" s="21">
        <f t="shared" si="45"/>
        <v>40707260.450016484</v>
      </c>
      <c r="F32" s="34">
        <f>F24+F30</f>
        <v>1207403818.7513683</v>
      </c>
      <c r="G32" s="6"/>
      <c r="H32" s="20">
        <f>H24+H30</f>
        <v>34523474</v>
      </c>
      <c r="I32" s="21">
        <f>I24+I30</f>
        <v>35480976.82475283</v>
      </c>
      <c r="J32" s="21">
        <f>J24+J30</f>
        <v>45424037.61395824</v>
      </c>
      <c r="K32" s="22">
        <f>J32/F32</f>
        <v>3.7621247265006437E-2</v>
      </c>
      <c r="M32" s="20">
        <f>M24+M30</f>
        <v>34523472.999999993</v>
      </c>
      <c r="N32" s="21">
        <f>N24+N30</f>
        <v>35480976.944347739</v>
      </c>
      <c r="O32" s="21">
        <f>O24+O30</f>
        <v>45424036.733553164</v>
      </c>
      <c r="P32" s="22">
        <f>O32/F32</f>
        <v>3.7621246535834423E-2</v>
      </c>
      <c r="R32" s="20">
        <f t="shared" ref="R32:T32" si="46">R24+R30</f>
        <v>34667796.88591519</v>
      </c>
      <c r="S32" s="21">
        <f t="shared" si="46"/>
        <v>34308158.932974286</v>
      </c>
      <c r="T32" s="21">
        <f t="shared" si="46"/>
        <v>44395542.608094893</v>
      </c>
      <c r="U32" s="22">
        <f>T32/F32</f>
        <v>3.6769423716090578E-2</v>
      </c>
      <c r="W32" s="52">
        <f>W7+W9+W10+W11+W14+W15+W16+W17+W20+W21+W28</f>
        <v>9944990650.2950001</v>
      </c>
      <c r="X32" s="54"/>
      <c r="Y32" s="53"/>
    </row>
    <row r="33" spans="1:23" x14ac:dyDescent="0.25">
      <c r="F33" s="2"/>
      <c r="G33" s="2"/>
      <c r="W33" s="40"/>
    </row>
    <row r="34" spans="1:23" s="35" customFormat="1" ht="15.75" x14ac:dyDescent="0.25">
      <c r="A34" s="35" t="s">
        <v>33</v>
      </c>
      <c r="I34" s="36">
        <f>I32+H32</f>
        <v>70004450.824752837</v>
      </c>
      <c r="J34" s="36"/>
      <c r="N34" s="36">
        <f>N32+M32</f>
        <v>70004449.944347739</v>
      </c>
      <c r="S34" s="36">
        <f>R32+S32</f>
        <v>68975955.818889469</v>
      </c>
      <c r="W34" s="41"/>
    </row>
    <row r="35" spans="1:23" s="35" customFormat="1" ht="16.5" thickBot="1" x14ac:dyDescent="0.3">
      <c r="I35" s="36"/>
      <c r="J35" s="36"/>
      <c r="N35" s="36"/>
      <c r="S35" s="36"/>
    </row>
    <row r="36" spans="1:23" ht="15.75" thickBot="1" x14ac:dyDescent="0.3">
      <c r="A36" s="55" t="s">
        <v>36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7">
        <f>N34-S34</f>
        <v>1028494.1254582703</v>
      </c>
    </row>
    <row r="37" spans="1:23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</sheetData>
  <mergeCells count="5">
    <mergeCell ref="H3:K3"/>
    <mergeCell ref="M3:P3"/>
    <mergeCell ref="R3:U3"/>
    <mergeCell ref="A1:Y1"/>
    <mergeCell ref="W3:Y3"/>
  </mergeCells>
  <pageMargins left="0.7" right="0.7" top="0.75" bottom="0.75" header="0.3" footer="0.3"/>
  <pageSetup paperSize="17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Owner xmlns="822eb48b-4086-4975-a416-616e3b543b70">
      <UserInfo>
        <DisplayName>GRUS, VOYTEK</DisplayName>
        <AccountId>48</AccountId>
        <AccountType/>
      </UserInfo>
    </IR_Owner>
    <IR_Subtopic xmlns="822eb48b-4086-4975-a416-616e3b543b70">215</IR_Subtopic>
    <IR_Witness xmlns="822eb48b-4086-4975-a416-616e3b543b70">
      <UserInfo>
        <DisplayName/>
        <AccountId xsi:nil="true"/>
        <AccountType/>
      </UserInfo>
    </IR_Witness>
    <IR_Filing_Date xmlns="822eb48b-4086-4975-a416-616e3b543b70">2012-06-25T03:00:00+00:00</IR_Filing_Date>
    <IR_Received_Date xmlns="822eb48b-4086-4975-a416-616e3b543b70">2012-06-11T03:00:00+00:00</IR_Received_Date>
    <IR_Description_Field xmlns="822eb48b-4086-4975-a416-616e3b543b70" xsi:nil="true"/>
    <IR_Writer xmlns="822eb48b-4086-4975-a416-616e3b543b70">
      <UserInfo>
        <DisplayName>POWER, LISA</DisplayName>
        <AccountId>343</AccountId>
        <AccountType/>
      </UserInfo>
    </IR_Writer>
    <IR_Context xmlns="822eb48b-4086-4975-a416-616e3b543b70">20</IR_Context>
    <IR_Status xmlns="822eb48b-4086-4975-a416-616e3b543b70">20</IR_Status>
    <IR_Review_Sort xmlns="822eb48b-4086-4975-a416-616e3b543b70">CA IR 026-050</IR_Review_Sort>
    <IR_Requester xmlns="822eb48b-4086-4975-a416-616e3b543b70">9</IR_Request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55" ma:contentTypeDescription="Create a new document." ma:contentTypeScope="" ma:versionID="d6e52b21690fa7b5c978f34ab5efd2e2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3b053c320a80724c34dc6ff8ff152b76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Writer" minOccurs="0"/>
                <xsd:element ref="ns2:IR_Owner" minOccurs="0"/>
                <xsd:element ref="ns2:IR_Context" minOccurs="0"/>
                <xsd:element ref="ns2:IR_Subtopic" minOccurs="0"/>
                <xsd:element ref="ns2:IR_Witness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2" nillable="true" ma:displayName="IR_Requester" ma:description="Indicate the Organization that requested the IR when uploading documents or attachments." ma:list="{464fe624-c507-4086-8888-e519c66fb475}" ma:internalName="IR_Requester" ma:readOnly="false" ma:showField="Title">
      <xsd:simpleType>
        <xsd:restriction base="dms:Lookup"/>
      </xsd:simpleType>
    </xsd:element>
    <xsd:element name="IR_Responder" ma:index="3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Writer" ma:index="4" nillable="true" ma:displayName="IR_Writer" ma:description="Indicate the IR Writer when uploading documents or attachments." ma:list="UserInfo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5" nillable="true" ma:displayName="IR_Owner" ma:description="Indicate the IR owner when uploading documents or attachments." ma:list="UserInfo" ma:internalName="IR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Witness" ma:index="8" nillable="true" ma:displayName="IR_Reviewers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Status" ma:index="9" nillable="true" ma:displayName="IR_Status" ma:description="Filled in automatically.  Default status is 02a Writers - Write." ma:list="{90463e44-9153-443e-9356-798682429b83}" ma:internalName="IR_Status" ma:readOnly="false" ma:showField="Title">
      <xsd:simpleType>
        <xsd:restriction base="dms:Lookup"/>
      </xsd:simpleType>
    </xsd:element>
    <xsd:element name="IR_Received_Date" ma:index="10" nillable="true" ma:displayName="IR_Received_Date" ma:default="2012-06-11T14:00:00Z" ma:description="Filled in automatically." ma:format="DateOnly" ma:internalName="IR_Received_Date">
      <xsd:simpleType>
        <xsd:restriction base="dms:DateTime"/>
      </xsd:simpleType>
    </xsd:element>
    <xsd:element name="IR_Filing_Date" ma:index="11" nillable="true" ma:displayName="IR_Filing_Date" ma:default="2012-06-25T14:00:00Z" ma:description="Filled in automatically." ma:format="DateOnly" ma:internalName="IR_Filing_Date">
      <xsd:simpleType>
        <xsd:restriction base="dms:DateTime"/>
      </xsd:simpleType>
    </xsd:element>
    <xsd:element name="IR_Review_Sort" ma:index="12" nillable="true" ma:displayName="IR_Review_Sorting" ma:description="Completed by Regulatory." ma:format="Dropdown" ma:internalName="IR_Review_Sort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Description_Field" ma:index="13" nillable="true" ma:displayName="IR_Description" ma:description="Regulatory to provide a description of each IR" ma:internalName="IR_Description_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ED1EA99-2333-496B-ABEB-17430C613F61}"/>
</file>

<file path=customXml/itemProps2.xml><?xml version="1.0" encoding="utf-8"?>
<ds:datastoreItem xmlns:ds="http://schemas.openxmlformats.org/officeDocument/2006/customXml" ds:itemID="{BC24E9CE-C240-402C-884E-205209BC09FC}"/>
</file>

<file path=customXml/itemProps3.xml><?xml version="1.0" encoding="utf-8"?>
<ds:datastoreItem xmlns:ds="http://schemas.openxmlformats.org/officeDocument/2006/customXml" ds:itemID="{5E10AEF3-CE86-4CB4-B7FE-DBB048DF82E9}"/>
</file>

<file path=customXml/itemProps4.xml><?xml version="1.0" encoding="utf-8"?>
<ds:datastoreItem xmlns:ds="http://schemas.openxmlformats.org/officeDocument/2006/customXml" ds:itemID="{462167C9-A8B1-44B3-B9C4-F37EE471D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POWER, LISA</dc:creator>
  <cp:lastModifiedBy>TODD, MELISSA</cp:lastModifiedBy>
  <cp:lastPrinted>2012-06-14T11:06:39Z</cp:lastPrinted>
  <dcterms:created xsi:type="dcterms:W3CDTF">2011-12-06T15:13:42Z</dcterms:created>
  <dcterms:modified xsi:type="dcterms:W3CDTF">2012-06-14T12:31:30Z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WorkflowCreationPath">
    <vt:lpwstr>ccae7124-5fa8-4cd4-971b-8551cd07147b,2;ccae7124-5fa8-4cd4-971b-8551cd07147b,2;</vt:lpwstr>
  </property>
  <property fmtid="{D5CDD505-2E9C-101B-9397-08002B2CF9AE}" pid="4" name="MetadataSecurityLog">
    <vt:lpwstr>&lt;Log Date="-8588610233845844245" Reason="ItemUpdated" Error=""&gt;&lt;Rule Message="" Name="Admin" /&gt;&lt;/Log&gt;</vt:lpwstr>
  </property>
  <property fmtid="{D5CDD505-2E9C-101B-9397-08002B2CF9AE}" pid="5" name="Order">
    <vt:r8>88900</vt:r8>
  </property>
</Properties>
</file>