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9035" windowHeight="12015"/>
  </bookViews>
  <sheets>
    <sheet name="Proof of Revenue" sheetId="1" r:id="rId1"/>
  </sheets>
  <externalReferences>
    <externalReference r:id="rId2"/>
    <externalReference r:id="rId3"/>
  </externalReferences>
  <definedNames>
    <definedName name="_aaa4">'[1]Revenue Analysis'!#REF!</definedName>
    <definedName name="_aaa5">'[1]Revenue Analysis'!#REF!</definedName>
    <definedName name="_PR2">'[1]Revenue Analysis'!#REF!</definedName>
    <definedName name="_PR3">'[1]Revenue Analysis'!#REF!</definedName>
    <definedName name="_PR4">'[1]Revenue Analysis'!#REF!</definedName>
    <definedName name="_PR5">'[1]Revenue Analysis'!#REF!</definedName>
    <definedName name="_PR6">'[1]Revenue Analysis'!#REF!</definedName>
    <definedName name="_PR7">'[1]Revenue Analysis'!#REF!</definedName>
    <definedName name="aaa04a">'[1]Details of RC calc'!#REF!</definedName>
    <definedName name="aaa3a">'[1]Revenue Analysis'!#REF!</definedName>
    <definedName name="aaa4a">'[1]Revenue Analysis'!#REF!</definedName>
    <definedName name="aaa4b">'[1]Revenue Analysis'!#REF!</definedName>
    <definedName name="AARComparison">'[1]AAR Customers'!#REF!</definedName>
    <definedName name="BImp3">'[1]Revenue Analysis'!#REF!</definedName>
    <definedName name="BImp4">'[1]Revenue Analysis'!#REF!</definedName>
    <definedName name="CustBImp4actual">'[1]Revenue Analysis'!#REF!</definedName>
    <definedName name="CustBImp4fcst">'[1]Revenue Analysis'!#REF!</definedName>
    <definedName name="CustBImp4smclasses">'[1]Revenue Analysis'!#REF!</definedName>
    <definedName name="ForMel">#REF!</definedName>
    <definedName name="HQSurvey">#REF!</definedName>
    <definedName name="LCHistBills">#REF!</definedName>
    <definedName name="LG">#REF!</definedName>
    <definedName name="LI">#REF!</definedName>
    <definedName name="mctest">#REF!</definedName>
    <definedName name="MUNIS">#REF!</definedName>
    <definedName name="MUNIS_IR_14">#REF!</definedName>
    <definedName name="PR_current">'Proof of Revenue'!$A$7:$T$72</definedName>
    <definedName name="PR_proposed">'Proof of Revenue'!$A$2:$T$142</definedName>
    <definedName name="PR_variance">'Proof of Revenue'!$A$144:$T$206</definedName>
    <definedName name="_xlnm.Print_Area" localSheetId="0">'Proof of Revenue'!$A$1:$AS$207</definedName>
    <definedName name="_xlnm.Print_Titles" localSheetId="0">'Proof of Revenue'!$2:$4</definedName>
    <definedName name="RC_Step2">'[1]Revenue Analysis'!#REF!</definedName>
    <definedName name="RC_Step3">'[1]Revenue Analysis'!#REF!</definedName>
    <definedName name="report">'[2]Ratio History'!$A$1:$K$39</definedName>
    <definedName name="RepR11toR10">#REF!</definedName>
    <definedName name="ResBills">#REF!</definedName>
    <definedName name="ResScDetails">#REF!</definedName>
    <definedName name="ResScGeneral">#REF!</definedName>
    <definedName name="scenarios">'[1]AAR Customers'!#REF!</definedName>
    <definedName name="SimRevActualAccr">#REF!</definedName>
    <definedName name="SRMC">#REF!</definedName>
    <definedName name="Tariff_Table">#REF!</definedName>
    <definedName name="Tbl6p2">#REF!</definedName>
    <definedName name="test">#REF!</definedName>
    <definedName name="testres">#REF!</definedName>
    <definedName name="xxxx">#REF!</definedName>
    <definedName name="ztransferGeneral">#REF!</definedName>
    <definedName name="ztransterdetail">#REF!</definedName>
  </definedNames>
  <calcPr calcId="145621"/>
</workbook>
</file>

<file path=xl/calcChain.xml><?xml version="1.0" encoding="utf-8"?>
<calcChain xmlns="http://schemas.openxmlformats.org/spreadsheetml/2006/main">
  <c r="S203" i="1" l="1"/>
  <c r="P203" i="1"/>
  <c r="J203" i="1"/>
  <c r="G203" i="1"/>
  <c r="S202" i="1"/>
  <c r="P202" i="1"/>
  <c r="J202" i="1"/>
  <c r="G202" i="1"/>
  <c r="AD200" i="1"/>
  <c r="AA200" i="1"/>
  <c r="X200" i="1"/>
  <c r="R200" i="1"/>
  <c r="O200" i="1"/>
  <c r="I200" i="1"/>
  <c r="F200" i="1"/>
  <c r="C200" i="1"/>
  <c r="AE198" i="1"/>
  <c r="AD198" i="1"/>
  <c r="AB198" i="1"/>
  <c r="AA198" i="1"/>
  <c r="Y198" i="1"/>
  <c r="X198" i="1"/>
  <c r="S198" i="1"/>
  <c r="R198" i="1"/>
  <c r="Q198" i="1"/>
  <c r="P198" i="1"/>
  <c r="O198" i="1"/>
  <c r="N198" i="1"/>
  <c r="J198" i="1"/>
  <c r="I198" i="1"/>
  <c r="H198" i="1"/>
  <c r="G198" i="1"/>
  <c r="F198" i="1"/>
  <c r="E198" i="1"/>
  <c r="AD196" i="1"/>
  <c r="AA196" i="1"/>
  <c r="X196" i="1"/>
  <c r="R196" i="1"/>
  <c r="O196" i="1"/>
  <c r="I196" i="1"/>
  <c r="F196" i="1"/>
  <c r="C196" i="1"/>
  <c r="S194" i="1"/>
  <c r="R194" i="1"/>
  <c r="Q194" i="1"/>
  <c r="P194" i="1"/>
  <c r="O194" i="1"/>
  <c r="N194" i="1"/>
  <c r="C194" i="1"/>
  <c r="AF193" i="1"/>
  <c r="U193" i="1"/>
  <c r="S193" i="1"/>
  <c r="R193" i="1"/>
  <c r="Q193" i="1"/>
  <c r="P193" i="1"/>
  <c r="O193" i="1"/>
  <c r="N193" i="1"/>
  <c r="U191" i="1"/>
  <c r="S191" i="1"/>
  <c r="R191" i="1"/>
  <c r="Q191" i="1"/>
  <c r="P191" i="1"/>
  <c r="O191" i="1"/>
  <c r="N191" i="1"/>
  <c r="AD188" i="1"/>
  <c r="AA188" i="1"/>
  <c r="X188" i="1"/>
  <c r="R188" i="1"/>
  <c r="O188" i="1"/>
  <c r="I188" i="1"/>
  <c r="F188" i="1"/>
  <c r="C188" i="1"/>
  <c r="S187" i="1"/>
  <c r="AD186" i="1"/>
  <c r="AA186" i="1"/>
  <c r="X186" i="1"/>
  <c r="S186" i="1"/>
  <c r="R186" i="1"/>
  <c r="Q186" i="1"/>
  <c r="O186" i="1"/>
  <c r="J186" i="1"/>
  <c r="I186" i="1"/>
  <c r="H186" i="1"/>
  <c r="G186" i="1"/>
  <c r="F186" i="1"/>
  <c r="E186" i="1"/>
  <c r="C186" i="1"/>
  <c r="S185" i="1"/>
  <c r="R185" i="1"/>
  <c r="Q185" i="1"/>
  <c r="P185" i="1"/>
  <c r="O185" i="1"/>
  <c r="N185" i="1"/>
  <c r="J185" i="1"/>
  <c r="I185" i="1"/>
  <c r="H185" i="1"/>
  <c r="G185" i="1"/>
  <c r="F185" i="1"/>
  <c r="E185" i="1"/>
  <c r="AD184" i="1"/>
  <c r="AA184" i="1"/>
  <c r="X184" i="1"/>
  <c r="U184" i="1"/>
  <c r="S184" i="1"/>
  <c r="R184" i="1"/>
  <c r="Q184" i="1"/>
  <c r="O184" i="1"/>
  <c r="J184" i="1"/>
  <c r="I184" i="1"/>
  <c r="H184" i="1"/>
  <c r="G184" i="1"/>
  <c r="F184" i="1"/>
  <c r="E184" i="1"/>
  <c r="C184" i="1"/>
  <c r="U183" i="1"/>
  <c r="S183" i="1"/>
  <c r="R183" i="1"/>
  <c r="Q183" i="1"/>
  <c r="J183" i="1"/>
  <c r="I183" i="1"/>
  <c r="H183" i="1"/>
  <c r="G183" i="1"/>
  <c r="F183" i="1"/>
  <c r="E183" i="1"/>
  <c r="U182" i="1"/>
  <c r="S182" i="1"/>
  <c r="R182" i="1"/>
  <c r="Q182" i="1"/>
  <c r="J182" i="1"/>
  <c r="I182" i="1"/>
  <c r="H182" i="1"/>
  <c r="G182" i="1"/>
  <c r="F182" i="1"/>
  <c r="E182" i="1"/>
  <c r="R180" i="1"/>
  <c r="AD178" i="1"/>
  <c r="AA178" i="1"/>
  <c r="X178" i="1"/>
  <c r="R178" i="1"/>
  <c r="O178" i="1"/>
  <c r="J178" i="1"/>
  <c r="I178" i="1"/>
  <c r="H178" i="1"/>
  <c r="F178" i="1"/>
  <c r="C178" i="1"/>
  <c r="U176" i="1"/>
  <c r="J176" i="1"/>
  <c r="I176" i="1"/>
  <c r="H176" i="1"/>
  <c r="G176" i="1"/>
  <c r="F176" i="1"/>
  <c r="E176" i="1"/>
  <c r="AD174" i="1"/>
  <c r="AA174" i="1"/>
  <c r="X174" i="1"/>
  <c r="U174" i="1"/>
  <c r="S174" i="1"/>
  <c r="R174" i="1"/>
  <c r="Q174" i="1"/>
  <c r="O174" i="1"/>
  <c r="J174" i="1"/>
  <c r="I174" i="1"/>
  <c r="H174" i="1"/>
  <c r="G174" i="1"/>
  <c r="F174" i="1"/>
  <c r="E174" i="1"/>
  <c r="C174" i="1"/>
  <c r="AD173" i="1"/>
  <c r="AA173" i="1"/>
  <c r="X173" i="1"/>
  <c r="U173" i="1"/>
  <c r="S173" i="1"/>
  <c r="R173" i="1"/>
  <c r="Q173" i="1"/>
  <c r="O173" i="1"/>
  <c r="J173" i="1"/>
  <c r="I173" i="1"/>
  <c r="H173" i="1"/>
  <c r="G173" i="1"/>
  <c r="F173" i="1"/>
  <c r="E173" i="1"/>
  <c r="C173" i="1"/>
  <c r="U172" i="1"/>
  <c r="S172" i="1"/>
  <c r="R172" i="1"/>
  <c r="Q172" i="1"/>
  <c r="J172" i="1"/>
  <c r="I172" i="1"/>
  <c r="H172" i="1"/>
  <c r="G172" i="1"/>
  <c r="F172" i="1"/>
  <c r="E172" i="1"/>
  <c r="U171" i="1"/>
  <c r="S171" i="1"/>
  <c r="R171" i="1"/>
  <c r="Q171" i="1"/>
  <c r="J171" i="1"/>
  <c r="I171" i="1"/>
  <c r="H171" i="1"/>
  <c r="G171" i="1"/>
  <c r="F171" i="1"/>
  <c r="E171" i="1"/>
  <c r="U170" i="1"/>
  <c r="AD169" i="1"/>
  <c r="AA169" i="1"/>
  <c r="X169" i="1"/>
  <c r="U169" i="1"/>
  <c r="S169" i="1"/>
  <c r="R169" i="1"/>
  <c r="Q169" i="1"/>
  <c r="O169" i="1"/>
  <c r="J169" i="1"/>
  <c r="I169" i="1"/>
  <c r="H169" i="1"/>
  <c r="G169" i="1"/>
  <c r="F169" i="1"/>
  <c r="E169" i="1"/>
  <c r="C169" i="1"/>
  <c r="U168" i="1"/>
  <c r="S168" i="1"/>
  <c r="R168" i="1"/>
  <c r="Q168" i="1"/>
  <c r="J168" i="1"/>
  <c r="I168" i="1"/>
  <c r="H168" i="1"/>
  <c r="G168" i="1"/>
  <c r="F168" i="1"/>
  <c r="E168" i="1"/>
  <c r="U167" i="1"/>
  <c r="S167" i="1"/>
  <c r="R167" i="1"/>
  <c r="Q167" i="1"/>
  <c r="J167" i="1"/>
  <c r="I167" i="1"/>
  <c r="H167" i="1"/>
  <c r="G167" i="1"/>
  <c r="F167" i="1"/>
  <c r="E167" i="1"/>
  <c r="U166" i="1"/>
  <c r="S165" i="1"/>
  <c r="R165" i="1"/>
  <c r="Q165" i="1"/>
  <c r="J165" i="1"/>
  <c r="I165" i="1"/>
  <c r="H165" i="1"/>
  <c r="G165" i="1"/>
  <c r="F165" i="1"/>
  <c r="E165" i="1"/>
  <c r="S164" i="1"/>
  <c r="R164" i="1"/>
  <c r="J164" i="1"/>
  <c r="I164" i="1"/>
  <c r="H164" i="1"/>
  <c r="AD161" i="1"/>
  <c r="AA161" i="1"/>
  <c r="X161" i="1"/>
  <c r="R161" i="1"/>
  <c r="O161" i="1"/>
  <c r="J161" i="1"/>
  <c r="I161" i="1"/>
  <c r="H161" i="1"/>
  <c r="F161" i="1"/>
  <c r="C161" i="1"/>
  <c r="AD159" i="1"/>
  <c r="AA159" i="1"/>
  <c r="X159" i="1"/>
  <c r="U159" i="1"/>
  <c r="S159" i="1"/>
  <c r="R159" i="1"/>
  <c r="Q159" i="1"/>
  <c r="O159" i="1"/>
  <c r="J159" i="1"/>
  <c r="I159" i="1"/>
  <c r="H159" i="1"/>
  <c r="G159" i="1"/>
  <c r="F159" i="1"/>
  <c r="E159" i="1"/>
  <c r="C159" i="1"/>
  <c r="U158" i="1"/>
  <c r="S158" i="1"/>
  <c r="R158" i="1"/>
  <c r="Q158" i="1"/>
  <c r="J158" i="1"/>
  <c r="I158" i="1"/>
  <c r="H158" i="1"/>
  <c r="G158" i="1"/>
  <c r="F158" i="1"/>
  <c r="E158" i="1"/>
  <c r="S157" i="1"/>
  <c r="R157" i="1"/>
  <c r="Q157" i="1"/>
  <c r="J157" i="1"/>
  <c r="I157" i="1"/>
  <c r="H157" i="1"/>
  <c r="G157" i="1"/>
  <c r="F157" i="1"/>
  <c r="E157" i="1"/>
  <c r="AF156" i="1"/>
  <c r="AE156" i="1"/>
  <c r="AD156" i="1"/>
  <c r="AC156" i="1"/>
  <c r="AB156" i="1"/>
  <c r="AA156" i="1"/>
  <c r="Z156" i="1"/>
  <c r="Y156" i="1"/>
  <c r="X156" i="1"/>
  <c r="W156" i="1"/>
  <c r="V156" i="1"/>
  <c r="U156" i="1"/>
  <c r="T156" i="1"/>
  <c r="S156" i="1"/>
  <c r="R156" i="1"/>
  <c r="Q156" i="1"/>
  <c r="P156" i="1"/>
  <c r="O156" i="1"/>
  <c r="N156" i="1"/>
  <c r="L156" i="1"/>
  <c r="K156" i="1"/>
  <c r="J156" i="1"/>
  <c r="I156" i="1"/>
  <c r="H156" i="1"/>
  <c r="G156" i="1"/>
  <c r="F156" i="1"/>
  <c r="E156" i="1"/>
  <c r="D156" i="1"/>
  <c r="C156" i="1"/>
  <c r="B156" i="1"/>
  <c r="S155" i="1"/>
  <c r="R155" i="1"/>
  <c r="Q155" i="1"/>
  <c r="J155" i="1"/>
  <c r="I155" i="1"/>
  <c r="H155" i="1"/>
  <c r="P154" i="1"/>
  <c r="N154" i="1"/>
  <c r="J154" i="1"/>
  <c r="I154" i="1"/>
  <c r="H154" i="1"/>
  <c r="AD151" i="1"/>
  <c r="AA151" i="1"/>
  <c r="X151" i="1"/>
  <c r="R151" i="1"/>
  <c r="O151" i="1"/>
  <c r="I151" i="1"/>
  <c r="F151" i="1"/>
  <c r="C151" i="1"/>
  <c r="P150" i="1"/>
  <c r="O150" i="1"/>
  <c r="N150" i="1"/>
  <c r="P149" i="1"/>
  <c r="O149" i="1"/>
  <c r="N149" i="1"/>
  <c r="I149" i="1"/>
  <c r="H149" i="1"/>
  <c r="F149" i="1"/>
  <c r="E149" i="1"/>
  <c r="A141" i="1"/>
  <c r="A206" i="1" s="1"/>
  <c r="A140" i="1"/>
  <c r="A205" i="1" s="1"/>
  <c r="L137" i="1"/>
  <c r="L133" i="1"/>
  <c r="C128" i="1"/>
  <c r="C193" i="1" s="1"/>
  <c r="B193" i="1"/>
  <c r="L125" i="1"/>
  <c r="L124" i="1"/>
  <c r="L123" i="1"/>
  <c r="L69" i="1"/>
  <c r="AI66" i="1"/>
  <c r="AH66" i="1"/>
  <c r="AG66" i="1"/>
  <c r="AI65" i="1"/>
  <c r="AC133" i="1"/>
  <c r="AC198" i="1" s="1"/>
  <c r="Z133" i="1"/>
  <c r="Z198" i="1" s="1"/>
  <c r="W133" i="1"/>
  <c r="W198" i="1" s="1"/>
  <c r="K65" i="1"/>
  <c r="AH65" i="1" s="1"/>
  <c r="L65" i="1"/>
  <c r="C65" i="1"/>
  <c r="AI64" i="1"/>
  <c r="AH64" i="1"/>
  <c r="AI62" i="1"/>
  <c r="AH62" i="1"/>
  <c r="AI61" i="1"/>
  <c r="K60" i="1"/>
  <c r="L60" i="1"/>
  <c r="T60" i="1" s="1"/>
  <c r="AI58" i="1"/>
  <c r="AC126" i="1"/>
  <c r="Z126" i="1"/>
  <c r="W126" i="1"/>
  <c r="D61" i="1"/>
  <c r="C58" i="1"/>
  <c r="B126" i="1"/>
  <c r="C57" i="1"/>
  <c r="K57" i="1"/>
  <c r="AE56" i="1"/>
  <c r="AC125" i="1"/>
  <c r="AE125" i="1" s="1"/>
  <c r="Z125" i="1"/>
  <c r="AB125" i="1" s="1"/>
  <c r="W125" i="1"/>
  <c r="Y125" i="1" s="1"/>
  <c r="K56" i="1"/>
  <c r="L56" i="1"/>
  <c r="C56" i="1"/>
  <c r="B125" i="1"/>
  <c r="AC124" i="1"/>
  <c r="AE124" i="1" s="1"/>
  <c r="Z124" i="1"/>
  <c r="AB124" i="1" s="1"/>
  <c r="W124" i="1"/>
  <c r="Y124" i="1" s="1"/>
  <c r="L55" i="1"/>
  <c r="B124" i="1"/>
  <c r="K124" i="1" s="1"/>
  <c r="AC123" i="1"/>
  <c r="AE123" i="1" s="1"/>
  <c r="AE126" i="1" s="1"/>
  <c r="AE129" i="1" s="1"/>
  <c r="Z123" i="1"/>
  <c r="AB123" i="1" s="1"/>
  <c r="AB126" i="1" s="1"/>
  <c r="AB129" i="1" s="1"/>
  <c r="W123" i="1"/>
  <c r="Y123" i="1" s="1"/>
  <c r="Y126" i="1" s="1"/>
  <c r="Y129" i="1" s="1"/>
  <c r="K54" i="1"/>
  <c r="L54" i="1"/>
  <c r="C54" i="1"/>
  <c r="B123" i="1"/>
  <c r="K123" i="1" s="1"/>
  <c r="AI53" i="1"/>
  <c r="AH53" i="1"/>
  <c r="AI52" i="1"/>
  <c r="AH52" i="1"/>
  <c r="AI50" i="1"/>
  <c r="AH50" i="1"/>
  <c r="AI48" i="1"/>
  <c r="AC117" i="1"/>
  <c r="Z117" i="1"/>
  <c r="W117" i="1"/>
  <c r="U117" i="1"/>
  <c r="U185" i="1" s="1"/>
  <c r="B117" i="1"/>
  <c r="AC115" i="1"/>
  <c r="Z115" i="1"/>
  <c r="W115" i="1"/>
  <c r="N115" i="1"/>
  <c r="K46" i="1"/>
  <c r="AG46" i="1" s="1"/>
  <c r="B115" i="1"/>
  <c r="AC114" i="1"/>
  <c r="Z114" i="1"/>
  <c r="W114" i="1"/>
  <c r="N114" i="1"/>
  <c r="C46" i="1"/>
  <c r="B114" i="1"/>
  <c r="AI44" i="1"/>
  <c r="AH44" i="1"/>
  <c r="AI43" i="1"/>
  <c r="AH43" i="1"/>
  <c r="AI42" i="1"/>
  <c r="AH42" i="1"/>
  <c r="M41" i="1"/>
  <c r="AI40" i="1"/>
  <c r="AH40" i="1"/>
  <c r="AC108" i="1"/>
  <c r="AE108" i="1" s="1"/>
  <c r="Z108" i="1"/>
  <c r="AB108" i="1" s="1"/>
  <c r="W108" i="1"/>
  <c r="S39" i="1"/>
  <c r="S41" i="1" s="1"/>
  <c r="N108" i="1"/>
  <c r="K39" i="1"/>
  <c r="AH39" i="1" s="1"/>
  <c r="D39" i="1"/>
  <c r="L39" i="1" s="1"/>
  <c r="AI38" i="1"/>
  <c r="AH38" i="1"/>
  <c r="AC104" i="1"/>
  <c r="Z104" i="1"/>
  <c r="W104" i="1"/>
  <c r="K35" i="1"/>
  <c r="B104" i="1"/>
  <c r="AC103" i="1"/>
  <c r="W103" i="1"/>
  <c r="K34" i="1"/>
  <c r="AH34" i="1" s="1"/>
  <c r="C35" i="1"/>
  <c r="B103" i="1"/>
  <c r="AI33" i="1"/>
  <c r="AH33" i="1"/>
  <c r="AC100" i="1"/>
  <c r="Z100" i="1"/>
  <c r="W100" i="1"/>
  <c r="N100" i="1"/>
  <c r="K31" i="1"/>
  <c r="AH31" i="1" s="1"/>
  <c r="B100" i="1"/>
  <c r="AC99" i="1"/>
  <c r="Z99" i="1"/>
  <c r="W99" i="1"/>
  <c r="N99" i="1"/>
  <c r="K30" i="1"/>
  <c r="AH30" i="1" s="1"/>
  <c r="C31" i="1"/>
  <c r="B99" i="1"/>
  <c r="AI29" i="1"/>
  <c r="AH29" i="1"/>
  <c r="AC97" i="1"/>
  <c r="Z97" i="1"/>
  <c r="W97" i="1"/>
  <c r="U97" i="1"/>
  <c r="U165" i="1" s="1"/>
  <c r="K28" i="1"/>
  <c r="AH28" i="1" s="1"/>
  <c r="B97" i="1"/>
  <c r="U96" i="1"/>
  <c r="U164" i="1" s="1"/>
  <c r="AI26" i="1"/>
  <c r="AH26" i="1"/>
  <c r="AI25" i="1"/>
  <c r="AH25" i="1"/>
  <c r="AI23" i="1"/>
  <c r="AH23" i="1"/>
  <c r="AC90" i="1"/>
  <c r="Z90" i="1"/>
  <c r="W90" i="1"/>
  <c r="N90" i="1"/>
  <c r="B90" i="1"/>
  <c r="AC89" i="1"/>
  <c r="Z89" i="1"/>
  <c r="W89" i="1"/>
  <c r="U89" i="1"/>
  <c r="U157" i="1" s="1"/>
  <c r="K20" i="1"/>
  <c r="C21" i="1"/>
  <c r="B89" i="1"/>
  <c r="AI19" i="1"/>
  <c r="AC87" i="1"/>
  <c r="Z87" i="1"/>
  <c r="W87" i="1"/>
  <c r="U87" i="1"/>
  <c r="U155" i="1" s="1"/>
  <c r="E87" i="1"/>
  <c r="B87" i="1"/>
  <c r="AI17" i="1"/>
  <c r="AC86" i="1"/>
  <c r="Z86" i="1"/>
  <c r="W86" i="1"/>
  <c r="U86" i="1"/>
  <c r="U154" i="1" s="1"/>
  <c r="O154" i="1"/>
  <c r="E86" i="1"/>
  <c r="B86" i="1"/>
  <c r="AI15" i="1"/>
  <c r="AH15" i="1"/>
  <c r="P14" i="1"/>
  <c r="N14" i="1"/>
  <c r="AI13" i="1"/>
  <c r="AC82" i="1"/>
  <c r="Z82" i="1"/>
  <c r="W82" i="1"/>
  <c r="U82" i="1"/>
  <c r="U150" i="1" s="1"/>
  <c r="H82" i="1"/>
  <c r="E82" i="1"/>
  <c r="B82" i="1"/>
  <c r="AI12" i="1"/>
  <c r="AC81" i="1"/>
  <c r="Z81" i="1"/>
  <c r="W81" i="1"/>
  <c r="U81" i="1"/>
  <c r="U149" i="1" s="1"/>
  <c r="K12" i="1"/>
  <c r="AH12" i="1" s="1"/>
  <c r="J12" i="1"/>
  <c r="J149" i="1" s="1"/>
  <c r="G12" i="1"/>
  <c r="G149" i="1" s="1"/>
  <c r="B81" i="1"/>
  <c r="B83" i="1" l="1"/>
  <c r="D81" i="1"/>
  <c r="K81" i="1"/>
  <c r="K149" i="1" s="1"/>
  <c r="D12" i="1"/>
  <c r="Z149" i="1"/>
  <c r="AB81" i="1"/>
  <c r="AB12" i="1"/>
  <c r="B150" i="1"/>
  <c r="D82" i="1"/>
  <c r="K82" i="1"/>
  <c r="D13" i="1"/>
  <c r="H150" i="1"/>
  <c r="H83" i="1"/>
  <c r="J82" i="1"/>
  <c r="J13" i="1"/>
  <c r="Z150" i="1"/>
  <c r="AB82" i="1"/>
  <c r="AB13" i="1"/>
  <c r="B14" i="1"/>
  <c r="E14" i="1"/>
  <c r="H14" i="1"/>
  <c r="H51" i="1" s="1"/>
  <c r="H63" i="1" s="1"/>
  <c r="H67" i="1" s="1"/>
  <c r="N151" i="1"/>
  <c r="W14" i="1"/>
  <c r="W83" i="1" s="1"/>
  <c r="W151" i="1" s="1"/>
  <c r="Z14" i="1"/>
  <c r="Z83" i="1" s="1"/>
  <c r="Z151" i="1" s="1"/>
  <c r="AC14" i="1"/>
  <c r="AC83" i="1" s="1"/>
  <c r="AC151" i="1" s="1"/>
  <c r="AI14" i="1"/>
  <c r="E154" i="1"/>
  <c r="E93" i="1"/>
  <c r="G86" i="1"/>
  <c r="G17" i="1"/>
  <c r="W154" i="1"/>
  <c r="Y86" i="1"/>
  <c r="Y17" i="1"/>
  <c r="AC154" i="1"/>
  <c r="AE86" i="1"/>
  <c r="AE17" i="1"/>
  <c r="E155" i="1"/>
  <c r="G87" i="1"/>
  <c r="G18" i="1"/>
  <c r="Z155" i="1"/>
  <c r="AB87" i="1"/>
  <c r="AB155" i="1" s="1"/>
  <c r="AB18" i="1"/>
  <c r="B157" i="1"/>
  <c r="K89" i="1"/>
  <c r="K157" i="1" s="1"/>
  <c r="B91" i="1"/>
  <c r="D89" i="1"/>
  <c r="D20" i="1"/>
  <c r="Z157" i="1"/>
  <c r="AB89" i="1"/>
  <c r="AB20" i="1"/>
  <c r="AH20" i="1"/>
  <c r="K21" i="1"/>
  <c r="N158" i="1"/>
  <c r="P90" i="1"/>
  <c r="P21" i="1"/>
  <c r="Z158" i="1"/>
  <c r="AB90" i="1"/>
  <c r="AB21" i="1"/>
  <c r="B22" i="1"/>
  <c r="K22" i="1" s="1"/>
  <c r="W22" i="1"/>
  <c r="W91" i="1" s="1"/>
  <c r="W159" i="1" s="1"/>
  <c r="Z22" i="1"/>
  <c r="Z91" i="1" s="1"/>
  <c r="Z159" i="1" s="1"/>
  <c r="AC22" i="1"/>
  <c r="AC91" i="1" s="1"/>
  <c r="AC159" i="1" s="1"/>
  <c r="B24" i="1"/>
  <c r="E24" i="1"/>
  <c r="W24" i="1"/>
  <c r="W93" i="1" s="1"/>
  <c r="W161" i="1" s="1"/>
  <c r="AC24" i="1"/>
  <c r="AC93" i="1" s="1"/>
  <c r="AC161" i="1" s="1"/>
  <c r="B96" i="1"/>
  <c r="D27" i="1"/>
  <c r="K27" i="1"/>
  <c r="Z96" i="1"/>
  <c r="AB27" i="1"/>
  <c r="W165" i="1"/>
  <c r="Y97" i="1"/>
  <c r="Y28" i="1"/>
  <c r="AC165" i="1"/>
  <c r="AE97" i="1"/>
  <c r="AE165" i="1" s="1"/>
  <c r="AE28" i="1"/>
  <c r="B167" i="1"/>
  <c r="B101" i="1"/>
  <c r="D99" i="1"/>
  <c r="K99" i="1"/>
  <c r="K167" i="1" s="1"/>
  <c r="D30" i="1"/>
  <c r="W167" i="1"/>
  <c r="Y99" i="1"/>
  <c r="Y30" i="1"/>
  <c r="AC167" i="1"/>
  <c r="AE99" i="1"/>
  <c r="AE30" i="1"/>
  <c r="AG30" i="1"/>
  <c r="AI30" i="1"/>
  <c r="B168" i="1"/>
  <c r="K100" i="1"/>
  <c r="K168" i="1" s="1"/>
  <c r="D31" i="1"/>
  <c r="L31" i="1" s="1"/>
  <c r="W168" i="1"/>
  <c r="Y100" i="1"/>
  <c r="Y31" i="1"/>
  <c r="AC168" i="1"/>
  <c r="AE100" i="1"/>
  <c r="AE168" i="1" s="1"/>
  <c r="AE31" i="1"/>
  <c r="AG31" i="1"/>
  <c r="AI31" i="1"/>
  <c r="B32" i="1"/>
  <c r="N32" i="1"/>
  <c r="W32" i="1"/>
  <c r="Z32" i="1"/>
  <c r="AC32" i="1"/>
  <c r="AG34" i="1"/>
  <c r="AH35" i="1"/>
  <c r="AG35" i="1"/>
  <c r="V55" i="1"/>
  <c r="T55" i="1"/>
  <c r="T69" i="1"/>
  <c r="V69" i="1"/>
  <c r="W149" i="1"/>
  <c r="Y81" i="1"/>
  <c r="Y12" i="1"/>
  <c r="AC149" i="1"/>
  <c r="AE81" i="1"/>
  <c r="AE12" i="1"/>
  <c r="E150" i="1"/>
  <c r="E83" i="1"/>
  <c r="G82" i="1"/>
  <c r="G13" i="1"/>
  <c r="K13" i="1"/>
  <c r="AH13" i="1" s="1"/>
  <c r="W150" i="1"/>
  <c r="Y82" i="1"/>
  <c r="Y150" i="1" s="1"/>
  <c r="Y13" i="1"/>
  <c r="AC150" i="1"/>
  <c r="AE82" i="1"/>
  <c r="AE13" i="1"/>
  <c r="G14" i="1"/>
  <c r="J14" i="1"/>
  <c r="J51" i="1" s="1"/>
  <c r="J63" i="1" s="1"/>
  <c r="J67" i="1" s="1"/>
  <c r="P151" i="1"/>
  <c r="B154" i="1"/>
  <c r="B93" i="1"/>
  <c r="K86" i="1"/>
  <c r="K154" i="1" s="1"/>
  <c r="D86" i="1"/>
  <c r="D17" i="1"/>
  <c r="K17" i="1"/>
  <c r="AH17" i="1" s="1"/>
  <c r="Z154" i="1"/>
  <c r="AB86" i="1"/>
  <c r="AB17" i="1"/>
  <c r="B155" i="1"/>
  <c r="K87" i="1"/>
  <c r="K155" i="1" s="1"/>
  <c r="D87" i="1"/>
  <c r="D18" i="1"/>
  <c r="L18" i="1" s="1"/>
  <c r="K18" i="1"/>
  <c r="W155" i="1"/>
  <c r="Y87" i="1"/>
  <c r="Y18" i="1"/>
  <c r="AC155" i="1"/>
  <c r="AE87" i="1"/>
  <c r="AE155" i="1" s="1"/>
  <c r="AE18" i="1"/>
  <c r="W157" i="1"/>
  <c r="Y89" i="1"/>
  <c r="Y20" i="1"/>
  <c r="AC157" i="1"/>
  <c r="AE89" i="1"/>
  <c r="AE20" i="1"/>
  <c r="B158" i="1"/>
  <c r="K90" i="1"/>
  <c r="K158" i="1" s="1"/>
  <c r="D21" i="1"/>
  <c r="L21" i="1" s="1"/>
  <c r="W158" i="1"/>
  <c r="Y90" i="1"/>
  <c r="Y21" i="1"/>
  <c r="AC158" i="1"/>
  <c r="AE90" i="1"/>
  <c r="AE21" i="1"/>
  <c r="AI21" i="1"/>
  <c r="E96" i="1"/>
  <c r="E41" i="1"/>
  <c r="G27" i="1"/>
  <c r="G41" i="1" s="1"/>
  <c r="Q164" i="1"/>
  <c r="Q41" i="1"/>
  <c r="W96" i="1"/>
  <c r="Y27" i="1"/>
  <c r="AC96" i="1"/>
  <c r="AE27" i="1"/>
  <c r="B165" i="1"/>
  <c r="D97" i="1"/>
  <c r="K97" i="1"/>
  <c r="K165" i="1" s="1"/>
  <c r="D28" i="1"/>
  <c r="L28" i="1" s="1"/>
  <c r="Z165" i="1"/>
  <c r="AB97" i="1"/>
  <c r="AB28" i="1"/>
  <c r="N167" i="1"/>
  <c r="N101" i="1"/>
  <c r="P99" i="1"/>
  <c r="P30" i="1"/>
  <c r="Z167" i="1"/>
  <c r="AB99" i="1"/>
  <c r="AB30" i="1"/>
  <c r="N168" i="1"/>
  <c r="P100" i="1"/>
  <c r="P31" i="1"/>
  <c r="Z168" i="1"/>
  <c r="AB100" i="1"/>
  <c r="AB31" i="1"/>
  <c r="N103" i="1"/>
  <c r="N36" i="1"/>
  <c r="AI36" i="1" s="1"/>
  <c r="AI34" i="1"/>
  <c r="P34" i="1"/>
  <c r="Z103" i="1"/>
  <c r="Z36" i="1"/>
  <c r="Z105" i="1" s="1"/>
  <c r="Z173" i="1" s="1"/>
  <c r="AB34" i="1"/>
  <c r="N104" i="1"/>
  <c r="AI35" i="1"/>
  <c r="P35" i="1"/>
  <c r="T54" i="1"/>
  <c r="V54" i="1"/>
  <c r="T56" i="1"/>
  <c r="V56" i="1"/>
  <c r="V65" i="1"/>
  <c r="AF65" i="1" s="1"/>
  <c r="T65" i="1"/>
  <c r="AM65" i="1" s="1"/>
  <c r="B171" i="1"/>
  <c r="K103" i="1"/>
  <c r="K171" i="1" s="1"/>
  <c r="B105" i="1"/>
  <c r="D103" i="1"/>
  <c r="D34" i="1"/>
  <c r="W171" i="1"/>
  <c r="Y103" i="1"/>
  <c r="Y34" i="1"/>
  <c r="AC171" i="1"/>
  <c r="AE103" i="1"/>
  <c r="AE34" i="1"/>
  <c r="B172" i="1"/>
  <c r="K104" i="1"/>
  <c r="K172" i="1" s="1"/>
  <c r="D35" i="1"/>
  <c r="L35" i="1" s="1"/>
  <c r="W172" i="1"/>
  <c r="Y104" i="1"/>
  <c r="Y172" i="1" s="1"/>
  <c r="Y35" i="1"/>
  <c r="AC172" i="1"/>
  <c r="AE104" i="1"/>
  <c r="AE35" i="1"/>
  <c r="B36" i="1"/>
  <c r="K36" i="1" s="1"/>
  <c r="W36" i="1"/>
  <c r="W105" i="1" s="1"/>
  <c r="W173" i="1" s="1"/>
  <c r="AC36" i="1"/>
  <c r="AC105" i="1" s="1"/>
  <c r="AC173" i="1" s="1"/>
  <c r="AB39" i="1"/>
  <c r="AI39" i="1"/>
  <c r="B182" i="1"/>
  <c r="K114" i="1"/>
  <c r="B116" i="1"/>
  <c r="D114" i="1"/>
  <c r="D45" i="1"/>
  <c r="W182" i="1"/>
  <c r="Y114" i="1"/>
  <c r="Y45" i="1"/>
  <c r="AC182" i="1"/>
  <c r="AE114" i="1"/>
  <c r="AE45" i="1"/>
  <c r="AI45" i="1"/>
  <c r="N183" i="1"/>
  <c r="P115" i="1"/>
  <c r="P46" i="1"/>
  <c r="Z183" i="1"/>
  <c r="AB115" i="1"/>
  <c r="AB183" i="1" s="1"/>
  <c r="AB46" i="1"/>
  <c r="AH46" i="1"/>
  <c r="B47" i="1"/>
  <c r="N47" i="1"/>
  <c r="W47" i="1"/>
  <c r="Z47" i="1"/>
  <c r="AC47" i="1"/>
  <c r="B185" i="1"/>
  <c r="D117" i="1"/>
  <c r="K117" i="1"/>
  <c r="D48" i="1"/>
  <c r="L48" i="1" s="1"/>
  <c r="W185" i="1"/>
  <c r="Y117" i="1"/>
  <c r="Y48" i="1"/>
  <c r="AC185" i="1"/>
  <c r="AE117" i="1"/>
  <c r="AE185" i="1" s="1"/>
  <c r="AE48" i="1"/>
  <c r="Y54" i="1"/>
  <c r="AB54" i="1"/>
  <c r="C55" i="1"/>
  <c r="K55" i="1"/>
  <c r="Y55" i="1"/>
  <c r="AE55" i="1"/>
  <c r="K125" i="1"/>
  <c r="C125" i="1"/>
  <c r="Y56" i="1"/>
  <c r="AB56" i="1"/>
  <c r="L57" i="1"/>
  <c r="T57" i="1" s="1"/>
  <c r="B191" i="1"/>
  <c r="B129" i="1"/>
  <c r="B194" i="1" s="1"/>
  <c r="K126" i="1"/>
  <c r="L58" i="1"/>
  <c r="B61" i="1"/>
  <c r="W61" i="1"/>
  <c r="W129" i="1" s="1"/>
  <c r="Z61" i="1"/>
  <c r="Z129" i="1" s="1"/>
  <c r="AC61" i="1"/>
  <c r="AC129" i="1" s="1"/>
  <c r="C149" i="1"/>
  <c r="AA149" i="1"/>
  <c r="C150" i="1"/>
  <c r="I150" i="1"/>
  <c r="AA150" i="1"/>
  <c r="F154" i="1"/>
  <c r="AA154" i="1"/>
  <c r="C155" i="1"/>
  <c r="O155" i="1"/>
  <c r="X155" i="1"/>
  <c r="AD155" i="1"/>
  <c r="O157" i="1"/>
  <c r="X157" i="1"/>
  <c r="AD157" i="1"/>
  <c r="O158" i="1"/>
  <c r="AA158" i="1"/>
  <c r="F164" i="1"/>
  <c r="AA164" i="1"/>
  <c r="C165" i="1"/>
  <c r="AA165" i="1"/>
  <c r="C167" i="1"/>
  <c r="X167" i="1"/>
  <c r="AD167" i="1"/>
  <c r="C100" i="1"/>
  <c r="C168" i="1" s="1"/>
  <c r="X168" i="1"/>
  <c r="AD168" i="1"/>
  <c r="V123" i="1"/>
  <c r="T123" i="1"/>
  <c r="V124" i="1"/>
  <c r="T124" i="1"/>
  <c r="C126" i="1"/>
  <c r="C191" i="1" s="1"/>
  <c r="L198" i="1"/>
  <c r="V133" i="1"/>
  <c r="T133" i="1"/>
  <c r="Z172" i="1"/>
  <c r="AB104" i="1"/>
  <c r="AB35" i="1"/>
  <c r="N176" i="1"/>
  <c r="P108" i="1"/>
  <c r="P39" i="1"/>
  <c r="W176" i="1"/>
  <c r="Y108" i="1"/>
  <c r="Y39" i="1"/>
  <c r="AE39" i="1"/>
  <c r="K45" i="1"/>
  <c r="N182" i="1"/>
  <c r="P114" i="1"/>
  <c r="N116" i="1"/>
  <c r="P45" i="1"/>
  <c r="Z182" i="1"/>
  <c r="AB114" i="1"/>
  <c r="AB45" i="1"/>
  <c r="AB47" i="1" s="1"/>
  <c r="B183" i="1"/>
  <c r="K115" i="1"/>
  <c r="K183" i="1" s="1"/>
  <c r="D46" i="1"/>
  <c r="L46" i="1" s="1"/>
  <c r="W183" i="1"/>
  <c r="Y115" i="1"/>
  <c r="Y46" i="1"/>
  <c r="AC183" i="1"/>
  <c r="AE115" i="1"/>
  <c r="AE183" i="1" s="1"/>
  <c r="AE46" i="1"/>
  <c r="AI46" i="1"/>
  <c r="K48" i="1"/>
  <c r="AH48" i="1" s="1"/>
  <c r="Z185" i="1"/>
  <c r="AB117" i="1"/>
  <c r="AB48" i="1"/>
  <c r="AE54" i="1"/>
  <c r="AE58" i="1" s="1"/>
  <c r="AE61" i="1" s="1"/>
  <c r="AB55" i="1"/>
  <c r="K58" i="1"/>
  <c r="R149" i="1"/>
  <c r="X149" i="1"/>
  <c r="AD149" i="1"/>
  <c r="F150" i="1"/>
  <c r="R150" i="1"/>
  <c r="X150" i="1"/>
  <c r="AD150" i="1"/>
  <c r="C154" i="1"/>
  <c r="R154" i="1"/>
  <c r="X154" i="1"/>
  <c r="AD154" i="1"/>
  <c r="F155" i="1"/>
  <c r="AA155" i="1"/>
  <c r="C157" i="1"/>
  <c r="AA157" i="1"/>
  <c r="C90" i="1"/>
  <c r="C158" i="1" s="1"/>
  <c r="X158" i="1"/>
  <c r="AD158" i="1"/>
  <c r="C164" i="1"/>
  <c r="O164" i="1"/>
  <c r="X164" i="1"/>
  <c r="AD164" i="1"/>
  <c r="O165" i="1"/>
  <c r="X165" i="1"/>
  <c r="AD165" i="1"/>
  <c r="O167" i="1"/>
  <c r="AA167" i="1"/>
  <c r="O168" i="1"/>
  <c r="AA168" i="1"/>
  <c r="T125" i="1"/>
  <c r="V125" i="1"/>
  <c r="O171" i="1"/>
  <c r="AA171" i="1"/>
  <c r="O172" i="1"/>
  <c r="AA172" i="1"/>
  <c r="B176" i="1"/>
  <c r="D108" i="1"/>
  <c r="O176" i="1"/>
  <c r="Q176" i="1"/>
  <c r="S108" i="1"/>
  <c r="X176" i="1"/>
  <c r="O182" i="1"/>
  <c r="AA182" i="1"/>
  <c r="O183" i="1"/>
  <c r="AA183" i="1"/>
  <c r="C185" i="1"/>
  <c r="X185" i="1"/>
  <c r="AD185" i="1"/>
  <c r="C123" i="1"/>
  <c r="C124" i="1"/>
  <c r="K128" i="1"/>
  <c r="K193" i="1" s="1"/>
  <c r="B198" i="1"/>
  <c r="K133" i="1"/>
  <c r="K198" i="1" s="1"/>
  <c r="C171" i="1"/>
  <c r="X171" i="1"/>
  <c r="AD171" i="1"/>
  <c r="C104" i="1"/>
  <c r="C172" i="1" s="1"/>
  <c r="X172" i="1"/>
  <c r="AD172" i="1"/>
  <c r="C176" i="1"/>
  <c r="K108" i="1"/>
  <c r="K176" i="1" s="1"/>
  <c r="R176" i="1"/>
  <c r="Q110" i="1"/>
  <c r="Q178" i="1" s="1"/>
  <c r="C182" i="1"/>
  <c r="X182" i="1"/>
  <c r="AD182" i="1"/>
  <c r="C115" i="1"/>
  <c r="C183" i="1" s="1"/>
  <c r="X183" i="1"/>
  <c r="AD183" i="1"/>
  <c r="AA185" i="1"/>
  <c r="D191" i="1"/>
  <c r="L126" i="1"/>
  <c r="D193" i="1"/>
  <c r="L128" i="1"/>
  <c r="D129" i="1"/>
  <c r="D194" i="1" s="1"/>
  <c r="D198" i="1"/>
  <c r="C133" i="1"/>
  <c r="C198" i="1" s="1"/>
  <c r="L202" i="1"/>
  <c r="T137" i="1"/>
  <c r="T202" i="1" s="1"/>
  <c r="D202" i="1"/>
  <c r="P176" i="1" l="1"/>
  <c r="AB168" i="1"/>
  <c r="AE158" i="1"/>
  <c r="Z24" i="1"/>
  <c r="Z93" i="1" s="1"/>
  <c r="Z161" i="1" s="1"/>
  <c r="L193" i="1"/>
  <c r="V128" i="1"/>
  <c r="V193" i="1" s="1"/>
  <c r="T128" i="1"/>
  <c r="T193" i="1" s="1"/>
  <c r="L191" i="1"/>
  <c r="L129" i="1"/>
  <c r="V126" i="1"/>
  <c r="T126" i="1"/>
  <c r="S176" i="1"/>
  <c r="S110" i="1"/>
  <c r="S178" i="1" s="1"/>
  <c r="K61" i="1"/>
  <c r="AH61" i="1" s="1"/>
  <c r="AH58" i="1"/>
  <c r="AB185" i="1"/>
  <c r="Y183" i="1"/>
  <c r="T46" i="1"/>
  <c r="AN46" i="1" s="1"/>
  <c r="V46" i="1"/>
  <c r="AF46" i="1" s="1"/>
  <c r="AB49" i="1"/>
  <c r="N184" i="1"/>
  <c r="N118" i="1"/>
  <c r="Y176" i="1"/>
  <c r="AB172" i="1"/>
  <c r="T198" i="1"/>
  <c r="AM133" i="1"/>
  <c r="AN133" i="1"/>
  <c r="K191" i="1"/>
  <c r="K129" i="1"/>
  <c r="AB58" i="1"/>
  <c r="AB61" i="1" s="1"/>
  <c r="Y185" i="1"/>
  <c r="AN48" i="1"/>
  <c r="T48" i="1"/>
  <c r="D185" i="1"/>
  <c r="L117" i="1"/>
  <c r="AC116" i="1"/>
  <c r="AC184" i="1" s="1"/>
  <c r="AC49" i="1"/>
  <c r="W116" i="1"/>
  <c r="W184" i="1" s="1"/>
  <c r="W49" i="1"/>
  <c r="B49" i="1"/>
  <c r="K49" i="1" s="1"/>
  <c r="K47" i="1"/>
  <c r="P183" i="1"/>
  <c r="AE182" i="1"/>
  <c r="AE116" i="1"/>
  <c r="Y47" i="1"/>
  <c r="Y49" i="1" s="1"/>
  <c r="D182" i="1"/>
  <c r="L114" i="1"/>
  <c r="K182" i="1"/>
  <c r="AG36" i="1"/>
  <c r="AH36" i="1"/>
  <c r="AE172" i="1"/>
  <c r="D104" i="1"/>
  <c r="AE171" i="1"/>
  <c r="AE105" i="1"/>
  <c r="Y36" i="1"/>
  <c r="D171" i="1"/>
  <c r="L103" i="1"/>
  <c r="AN65" i="1"/>
  <c r="N172" i="1"/>
  <c r="P104" i="1"/>
  <c r="P36" i="1"/>
  <c r="P168" i="1"/>
  <c r="AB32" i="1"/>
  <c r="P167" i="1"/>
  <c r="P101" i="1"/>
  <c r="AB165" i="1"/>
  <c r="D165" i="1"/>
  <c r="L97" i="1"/>
  <c r="AC164" i="1"/>
  <c r="AE96" i="1"/>
  <c r="E164" i="1"/>
  <c r="E110" i="1"/>
  <c r="E178" i="1" s="1"/>
  <c r="G96" i="1"/>
  <c r="Y158" i="1"/>
  <c r="T21" i="1"/>
  <c r="AN21" i="1" s="1"/>
  <c r="V21" i="1"/>
  <c r="AF21" i="1" s="1"/>
  <c r="AE22" i="1"/>
  <c r="Y157" i="1"/>
  <c r="Y91" i="1"/>
  <c r="Y155" i="1"/>
  <c r="AH18" i="1"/>
  <c r="D155" i="1"/>
  <c r="L87" i="1"/>
  <c r="AB154" i="1"/>
  <c r="D154" i="1"/>
  <c r="L86" i="1"/>
  <c r="B161" i="1"/>
  <c r="K93" i="1"/>
  <c r="AE150" i="1"/>
  <c r="E151" i="1"/>
  <c r="E120" i="1"/>
  <c r="AE14" i="1"/>
  <c r="Y149" i="1"/>
  <c r="Y83" i="1"/>
  <c r="Z101" i="1"/>
  <c r="Z169" i="1" s="1"/>
  <c r="Z37" i="1"/>
  <c r="N37" i="1"/>
  <c r="AI37" i="1" s="1"/>
  <c r="AI32" i="1"/>
  <c r="Y168" i="1"/>
  <c r="V31" i="1"/>
  <c r="AF31" i="1" s="1"/>
  <c r="T31" i="1"/>
  <c r="AJ31" i="1" s="1"/>
  <c r="D100" i="1"/>
  <c r="AE32" i="1"/>
  <c r="Y167" i="1"/>
  <c r="Y101" i="1"/>
  <c r="D32" i="1"/>
  <c r="L30" i="1"/>
  <c r="D167" i="1"/>
  <c r="D101" i="1"/>
  <c r="L99" i="1"/>
  <c r="Y165" i="1"/>
  <c r="Z164" i="1"/>
  <c r="AB96" i="1"/>
  <c r="L27" i="1"/>
  <c r="P158" i="1"/>
  <c r="AG21" i="1"/>
  <c r="AH21" i="1"/>
  <c r="AB22" i="1"/>
  <c r="D157" i="1"/>
  <c r="L89" i="1"/>
  <c r="G155" i="1"/>
  <c r="AE24" i="1"/>
  <c r="Y154" i="1"/>
  <c r="Y93" i="1"/>
  <c r="G24" i="1"/>
  <c r="G51" i="1" s="1"/>
  <c r="G63" i="1" s="1"/>
  <c r="G67" i="1" s="1"/>
  <c r="E161" i="1"/>
  <c r="K14" i="1"/>
  <c r="AH14" i="1" s="1"/>
  <c r="AB150" i="1"/>
  <c r="H151" i="1"/>
  <c r="H120" i="1"/>
  <c r="L13" i="1"/>
  <c r="D150" i="1"/>
  <c r="L82" i="1"/>
  <c r="AB14" i="1"/>
  <c r="B151" i="1"/>
  <c r="K83" i="1"/>
  <c r="K151" i="1" s="1"/>
  <c r="D176" i="1"/>
  <c r="L108" i="1"/>
  <c r="D115" i="1"/>
  <c r="AB182" i="1"/>
  <c r="AB116" i="1"/>
  <c r="P47" i="1"/>
  <c r="P182" i="1"/>
  <c r="P116" i="1"/>
  <c r="AH45" i="1"/>
  <c r="AG45" i="1"/>
  <c r="V198" i="1"/>
  <c r="AF133" i="1"/>
  <c r="AF198" i="1" s="1"/>
  <c r="L61" i="1"/>
  <c r="T58" i="1"/>
  <c r="V58" i="1"/>
  <c r="Y58" i="1"/>
  <c r="Y61" i="1" s="1"/>
  <c r="K185" i="1"/>
  <c r="Z116" i="1"/>
  <c r="Z184" i="1" s="1"/>
  <c r="Z49" i="1"/>
  <c r="AI47" i="1"/>
  <c r="N49" i="1"/>
  <c r="AI49" i="1" s="1"/>
  <c r="AM46" i="1"/>
  <c r="AE47" i="1"/>
  <c r="AE49" i="1" s="1"/>
  <c r="Y182" i="1"/>
  <c r="Y116" i="1"/>
  <c r="D47" i="1"/>
  <c r="L45" i="1"/>
  <c r="B184" i="1"/>
  <c r="B118" i="1"/>
  <c r="K116" i="1"/>
  <c r="K184" i="1" s="1"/>
  <c r="T35" i="1"/>
  <c r="AJ35" i="1" s="1"/>
  <c r="V35" i="1"/>
  <c r="AF35" i="1" s="1"/>
  <c r="AE36" i="1"/>
  <c r="Y171" i="1"/>
  <c r="Y105" i="1"/>
  <c r="Y173" i="1" s="1"/>
  <c r="D36" i="1"/>
  <c r="L36" i="1" s="1"/>
  <c r="L34" i="1"/>
  <c r="B173" i="1"/>
  <c r="K105" i="1"/>
  <c r="K173" i="1" s="1"/>
  <c r="AF56" i="1"/>
  <c r="AF54" i="1"/>
  <c r="V39" i="1"/>
  <c r="AF39" i="1" s="1"/>
  <c r="T39" i="1"/>
  <c r="AN39" i="1" s="1"/>
  <c r="AB36" i="1"/>
  <c r="Z171" i="1"/>
  <c r="AB103" i="1"/>
  <c r="N171" i="1"/>
  <c r="P103" i="1"/>
  <c r="N105" i="1"/>
  <c r="N173" i="1" s="1"/>
  <c r="AB167" i="1"/>
  <c r="AB101" i="1"/>
  <c r="P32" i="1"/>
  <c r="N169" i="1"/>
  <c r="W164" i="1"/>
  <c r="Y96" i="1"/>
  <c r="D90" i="1"/>
  <c r="D91" i="1" s="1"/>
  <c r="AE157" i="1"/>
  <c r="AE91" i="1"/>
  <c r="AE159" i="1" s="1"/>
  <c r="Y22" i="1"/>
  <c r="Y24" i="1" s="1"/>
  <c r="AB24" i="1"/>
  <c r="L17" i="1"/>
  <c r="G150" i="1"/>
  <c r="G83" i="1"/>
  <c r="AE149" i="1"/>
  <c r="AE83" i="1"/>
  <c r="Y14" i="1"/>
  <c r="AF55" i="1"/>
  <c r="AC101" i="1"/>
  <c r="AC169" i="1" s="1"/>
  <c r="AC37" i="1"/>
  <c r="W101" i="1"/>
  <c r="W169" i="1" s="1"/>
  <c r="W37" i="1"/>
  <c r="B37" i="1"/>
  <c r="B41" i="1" s="1"/>
  <c r="B51" i="1" s="1"/>
  <c r="K32" i="1"/>
  <c r="AE167" i="1"/>
  <c r="AE101" i="1"/>
  <c r="Y32" i="1"/>
  <c r="Y37" i="1" s="1"/>
  <c r="Y41" i="1" s="1"/>
  <c r="B169" i="1"/>
  <c r="B106" i="1"/>
  <c r="B174" i="1" s="1"/>
  <c r="K101" i="1"/>
  <c r="AH27" i="1"/>
  <c r="B164" i="1"/>
  <c r="B110" i="1"/>
  <c r="B178" i="1" s="1"/>
  <c r="K96" i="1"/>
  <c r="D96" i="1"/>
  <c r="K24" i="1"/>
  <c r="AH22" i="1"/>
  <c r="AB158" i="1"/>
  <c r="AM21" i="1"/>
  <c r="AB157" i="1"/>
  <c r="AB91" i="1"/>
  <c r="AB159" i="1" s="1"/>
  <c r="D22" i="1"/>
  <c r="L22" i="1" s="1"/>
  <c r="L20" i="1"/>
  <c r="B159" i="1"/>
  <c r="K91" i="1"/>
  <c r="K159" i="1" s="1"/>
  <c r="AE154" i="1"/>
  <c r="AE93" i="1"/>
  <c r="AE161" i="1" s="1"/>
  <c r="G154" i="1"/>
  <c r="G93" i="1"/>
  <c r="E51" i="1"/>
  <c r="E63" i="1" s="1"/>
  <c r="E67" i="1" s="1"/>
  <c r="J150" i="1"/>
  <c r="J83" i="1"/>
  <c r="K150" i="1"/>
  <c r="AB149" i="1"/>
  <c r="AB83" i="1"/>
  <c r="D14" i="1"/>
  <c r="L12" i="1"/>
  <c r="D149" i="1"/>
  <c r="L81" i="1"/>
  <c r="D83" i="1"/>
  <c r="B120" i="1" l="1"/>
  <c r="D151" i="1"/>
  <c r="L83" i="1"/>
  <c r="L14" i="1"/>
  <c r="J151" i="1"/>
  <c r="J120" i="1"/>
  <c r="AH24" i="1"/>
  <c r="K164" i="1"/>
  <c r="K169" i="1"/>
  <c r="K106" i="1"/>
  <c r="AE169" i="1"/>
  <c r="AE106" i="1"/>
  <c r="K37" i="1"/>
  <c r="AG32" i="1"/>
  <c r="AH32" i="1"/>
  <c r="W106" i="1"/>
  <c r="W174" i="1" s="1"/>
  <c r="W41" i="1"/>
  <c r="W110" i="1" s="1"/>
  <c r="W178" i="1" s="1"/>
  <c r="AC106" i="1"/>
  <c r="AC174" i="1" s="1"/>
  <c r="AC41" i="1"/>
  <c r="AC110" i="1" s="1"/>
  <c r="AC178" i="1" s="1"/>
  <c r="AE151" i="1"/>
  <c r="G151" i="1"/>
  <c r="AL87" i="1"/>
  <c r="Y164" i="1"/>
  <c r="P37" i="1"/>
  <c r="T34" i="1"/>
  <c r="AN34" i="1"/>
  <c r="V34" i="1"/>
  <c r="D49" i="1"/>
  <c r="L49" i="1" s="1"/>
  <c r="L47" i="1"/>
  <c r="T61" i="1"/>
  <c r="AM61" i="1" s="1"/>
  <c r="AM58" i="1"/>
  <c r="AN61" i="1"/>
  <c r="P184" i="1"/>
  <c r="P118" i="1"/>
  <c r="AB184" i="1"/>
  <c r="AB118" i="1"/>
  <c r="AB186" i="1" s="1"/>
  <c r="D183" i="1"/>
  <c r="L115" i="1"/>
  <c r="B188" i="1"/>
  <c r="B131" i="1"/>
  <c r="K120" i="1"/>
  <c r="H188" i="1"/>
  <c r="H131" i="1"/>
  <c r="B63" i="1"/>
  <c r="K51" i="1"/>
  <c r="D159" i="1"/>
  <c r="L91" i="1"/>
  <c r="D169" i="1"/>
  <c r="L101" i="1"/>
  <c r="V30" i="1"/>
  <c r="T30" i="1"/>
  <c r="Y169" i="1"/>
  <c r="Y106" i="1"/>
  <c r="Y174" i="1" s="1"/>
  <c r="AE37" i="1"/>
  <c r="AE41" i="1" s="1"/>
  <c r="AN31" i="1"/>
  <c r="Z106" i="1"/>
  <c r="Z174" i="1" s="1"/>
  <c r="Z41" i="1"/>
  <c r="Z110" i="1" s="1"/>
  <c r="Z178" i="1" s="1"/>
  <c r="Y151" i="1"/>
  <c r="AE51" i="1"/>
  <c r="AE63" i="1" s="1"/>
  <c r="AE67" i="1" s="1"/>
  <c r="L154" i="1"/>
  <c r="AB93" i="1"/>
  <c r="AB161" i="1" s="1"/>
  <c r="L155" i="1"/>
  <c r="G164" i="1"/>
  <c r="G110" i="1"/>
  <c r="G178" i="1" s="1"/>
  <c r="L165" i="1"/>
  <c r="P172" i="1"/>
  <c r="AM35" i="1"/>
  <c r="L171" i="1"/>
  <c r="V103" i="1"/>
  <c r="T103" i="1"/>
  <c r="AE173" i="1"/>
  <c r="D172" i="1"/>
  <c r="L104" i="1"/>
  <c r="D116" i="1"/>
  <c r="AG49" i="1"/>
  <c r="AH49" i="1"/>
  <c r="V191" i="1"/>
  <c r="V129" i="1"/>
  <c r="AF126" i="1"/>
  <c r="L149" i="1"/>
  <c r="AB151" i="1"/>
  <c r="G161" i="1"/>
  <c r="D164" i="1"/>
  <c r="L96" i="1"/>
  <c r="Y51" i="1"/>
  <c r="Y63" i="1" s="1"/>
  <c r="Y67" i="1" s="1"/>
  <c r="D24" i="1"/>
  <c r="L24" i="1" s="1"/>
  <c r="D158" i="1"/>
  <c r="L90" i="1"/>
  <c r="N106" i="1"/>
  <c r="N174" i="1" s="1"/>
  <c r="AB169" i="1"/>
  <c r="AM31" i="1"/>
  <c r="P171" i="1"/>
  <c r="P105" i="1"/>
  <c r="AM103" i="1"/>
  <c r="AB171" i="1"/>
  <c r="AB105" i="1"/>
  <c r="AB173" i="1" s="1"/>
  <c r="AN35" i="1"/>
  <c r="B186" i="1"/>
  <c r="K118" i="1"/>
  <c r="K186" i="1" s="1"/>
  <c r="V45" i="1"/>
  <c r="AN45" i="1"/>
  <c r="T45" i="1"/>
  <c r="Y184" i="1"/>
  <c r="Y118" i="1"/>
  <c r="Y186" i="1" s="1"/>
  <c r="Z118" i="1"/>
  <c r="Z186" i="1" s="1"/>
  <c r="Z51" i="1"/>
  <c r="V61" i="1"/>
  <c r="AF58" i="1"/>
  <c r="AF61" i="1" s="1"/>
  <c r="AN58" i="1"/>
  <c r="P49" i="1"/>
  <c r="L176" i="1"/>
  <c r="T108" i="1"/>
  <c r="T176" i="1" s="1"/>
  <c r="V108" i="1"/>
  <c r="L150" i="1"/>
  <c r="Y161" i="1"/>
  <c r="L157" i="1"/>
  <c r="AB164" i="1"/>
  <c r="L167" i="1"/>
  <c r="T99" i="1"/>
  <c r="AN99" i="1" s="1"/>
  <c r="V99" i="1"/>
  <c r="D37" i="1"/>
  <c r="D41" i="1" s="1"/>
  <c r="L32" i="1"/>
  <c r="D168" i="1"/>
  <c r="L100" i="1"/>
  <c r="E188" i="1"/>
  <c r="E131" i="1"/>
  <c r="K161" i="1"/>
  <c r="D93" i="1"/>
  <c r="Y159" i="1"/>
  <c r="AE164" i="1"/>
  <c r="AE110" i="1"/>
  <c r="AE178" i="1" s="1"/>
  <c r="AL97" i="1"/>
  <c r="P169" i="1"/>
  <c r="P106" i="1"/>
  <c r="AB37" i="1"/>
  <c r="AB41" i="1" s="1"/>
  <c r="AB51" i="1" s="1"/>
  <c r="AB63" i="1" s="1"/>
  <c r="AB67" i="1" s="1"/>
  <c r="D105" i="1"/>
  <c r="L182" i="1"/>
  <c r="V114" i="1"/>
  <c r="T114" i="1"/>
  <c r="AE184" i="1"/>
  <c r="AE118" i="1"/>
  <c r="AE186" i="1" s="1"/>
  <c r="AG47" i="1"/>
  <c r="AH47" i="1"/>
  <c r="W118" i="1"/>
  <c r="W186" i="1" s="1"/>
  <c r="W51" i="1"/>
  <c r="AC118" i="1"/>
  <c r="AC186" i="1" s="1"/>
  <c r="AC51" i="1"/>
  <c r="L185" i="1"/>
  <c r="V117" i="1"/>
  <c r="T117" i="1"/>
  <c r="V48" i="1"/>
  <c r="AF48" i="1" s="1"/>
  <c r="AM48" i="1"/>
  <c r="K194" i="1"/>
  <c r="AM39" i="1"/>
  <c r="N186" i="1"/>
  <c r="T191" i="1"/>
  <c r="T129" i="1"/>
  <c r="AN129" i="1" s="1"/>
  <c r="L194" i="1"/>
  <c r="K188" i="1" l="1"/>
  <c r="Y110" i="1"/>
  <c r="Y178" i="1" s="1"/>
  <c r="K174" i="1"/>
  <c r="T185" i="1"/>
  <c r="AM117" i="1"/>
  <c r="AN117" i="1"/>
  <c r="AC120" i="1"/>
  <c r="AC188" i="1" s="1"/>
  <c r="AC63" i="1"/>
  <c r="W120" i="1"/>
  <c r="W188" i="1" s="1"/>
  <c r="W63" i="1"/>
  <c r="T182" i="1"/>
  <c r="AM114" i="1"/>
  <c r="AN114" i="1"/>
  <c r="D173" i="1"/>
  <c r="L105" i="1"/>
  <c r="P174" i="1"/>
  <c r="N97" i="1"/>
  <c r="AI28" i="1"/>
  <c r="P28" i="1"/>
  <c r="AG28" i="1"/>
  <c r="AL96" i="1"/>
  <c r="V176" i="1"/>
  <c r="AF108" i="1"/>
  <c r="Z120" i="1"/>
  <c r="Z188" i="1" s="1"/>
  <c r="Z63" i="1"/>
  <c r="T47" i="1"/>
  <c r="AM45" i="1"/>
  <c r="V47" i="1"/>
  <c r="V49" i="1" s="1"/>
  <c r="AF45" i="1"/>
  <c r="AF47" i="1" s="1"/>
  <c r="AF49" i="1" s="1"/>
  <c r="P173" i="1"/>
  <c r="L158" i="1"/>
  <c r="V90" i="1"/>
  <c r="T90" i="1"/>
  <c r="L164" i="1"/>
  <c r="AF191" i="1"/>
  <c r="AF129" i="1"/>
  <c r="AF194" i="1" s="1"/>
  <c r="D184" i="1"/>
  <c r="L116" i="1"/>
  <c r="D118" i="1"/>
  <c r="T171" i="1"/>
  <c r="AN103" i="1"/>
  <c r="Y120" i="1"/>
  <c r="AJ30" i="1"/>
  <c r="T32" i="1"/>
  <c r="AM30" i="1"/>
  <c r="AN30" i="1"/>
  <c r="D106" i="1"/>
  <c r="L159" i="1"/>
  <c r="AH51" i="1"/>
  <c r="H196" i="1"/>
  <c r="H135" i="1"/>
  <c r="H200" i="1" s="1"/>
  <c r="B196" i="1"/>
  <c r="B135" i="1"/>
  <c r="K131" i="1"/>
  <c r="L183" i="1"/>
  <c r="V115" i="1"/>
  <c r="T115" i="1"/>
  <c r="P186" i="1"/>
  <c r="AN47" i="1"/>
  <c r="V36" i="1"/>
  <c r="AF34" i="1"/>
  <c r="AF36" i="1" s="1"/>
  <c r="T36" i="1"/>
  <c r="AJ34" i="1"/>
  <c r="AM34" i="1"/>
  <c r="G120" i="1"/>
  <c r="AE120" i="1"/>
  <c r="AH37" i="1"/>
  <c r="AG37" i="1"/>
  <c r="K41" i="1"/>
  <c r="D51" i="1"/>
  <c r="T194" i="1"/>
  <c r="AM129" i="1"/>
  <c r="V185" i="1"/>
  <c r="AF117" i="1"/>
  <c r="AF185" i="1" s="1"/>
  <c r="V182" i="1"/>
  <c r="V116" i="1"/>
  <c r="AF114" i="1"/>
  <c r="D161" i="1"/>
  <c r="L93" i="1"/>
  <c r="E196" i="1"/>
  <c r="E135" i="1"/>
  <c r="E200" i="1" s="1"/>
  <c r="L168" i="1"/>
  <c r="T100" i="1"/>
  <c r="AN100" i="1"/>
  <c r="V100" i="1"/>
  <c r="L37" i="1"/>
  <c r="AN32" i="1"/>
  <c r="V167" i="1"/>
  <c r="V101" i="1"/>
  <c r="AF99" i="1"/>
  <c r="T167" i="1"/>
  <c r="T101" i="1"/>
  <c r="AM99" i="1"/>
  <c r="AL82" i="1"/>
  <c r="AB106" i="1"/>
  <c r="AL89" i="1"/>
  <c r="AL81" i="1"/>
  <c r="V194" i="1"/>
  <c r="L172" i="1"/>
  <c r="V104" i="1"/>
  <c r="V105" i="1" s="1"/>
  <c r="V173" i="1" s="1"/>
  <c r="T104" i="1"/>
  <c r="V171" i="1"/>
  <c r="AF103" i="1"/>
  <c r="V32" i="1"/>
  <c r="V37" i="1" s="1"/>
  <c r="AF30" i="1"/>
  <c r="AF32" i="1" s="1"/>
  <c r="AF37" i="1" s="1"/>
  <c r="L169" i="1"/>
  <c r="AN101" i="1"/>
  <c r="L106" i="1"/>
  <c r="B67" i="1"/>
  <c r="K67" i="1" s="1"/>
  <c r="K63" i="1"/>
  <c r="N87" i="1"/>
  <c r="AI18" i="1"/>
  <c r="P18" i="1"/>
  <c r="AG18" i="1"/>
  <c r="AL86" i="1"/>
  <c r="AE174" i="1"/>
  <c r="K110" i="1"/>
  <c r="K178" i="1" s="1"/>
  <c r="J188" i="1"/>
  <c r="J131" i="1"/>
  <c r="L151" i="1"/>
  <c r="J196" i="1" l="1"/>
  <c r="J135" i="1"/>
  <c r="J200" i="1" s="1"/>
  <c r="Q86" i="1"/>
  <c r="Q24" i="1"/>
  <c r="S17" i="1"/>
  <c r="AM18" i="1"/>
  <c r="T18" i="1"/>
  <c r="N155" i="1"/>
  <c r="P87" i="1"/>
  <c r="AH63" i="1"/>
  <c r="L174" i="1"/>
  <c r="T172" i="1"/>
  <c r="AM104" i="1"/>
  <c r="AN104" i="1"/>
  <c r="Q82" i="1"/>
  <c r="S13" i="1"/>
  <c r="T13" i="1" s="1"/>
  <c r="V169" i="1"/>
  <c r="V106" i="1"/>
  <c r="V174" i="1" s="1"/>
  <c r="V168" i="1"/>
  <c r="AF100" i="1"/>
  <c r="AF168" i="1" s="1"/>
  <c r="T168" i="1"/>
  <c r="AM100" i="1"/>
  <c r="L161" i="1"/>
  <c r="AF182" i="1"/>
  <c r="AH41" i="1"/>
  <c r="G188" i="1"/>
  <c r="G131" i="1"/>
  <c r="AJ36" i="1"/>
  <c r="AM36" i="1"/>
  <c r="AN36" i="1"/>
  <c r="T183" i="1"/>
  <c r="AM115" i="1"/>
  <c r="AN115" i="1"/>
  <c r="K196" i="1"/>
  <c r="AJ32" i="1"/>
  <c r="AM32" i="1"/>
  <c r="Y188" i="1"/>
  <c r="Y131" i="1"/>
  <c r="T105" i="1"/>
  <c r="D186" i="1"/>
  <c r="L118" i="1"/>
  <c r="L110" i="1"/>
  <c r="V158" i="1"/>
  <c r="AF90" i="1"/>
  <c r="AF158" i="1" s="1"/>
  <c r="T49" i="1"/>
  <c r="AM47" i="1"/>
  <c r="N96" i="1"/>
  <c r="N41" i="1"/>
  <c r="AI41" i="1" s="1"/>
  <c r="AI27" i="1"/>
  <c r="P27" i="1"/>
  <c r="AG27" i="1"/>
  <c r="L173" i="1"/>
  <c r="AN105" i="1"/>
  <c r="T116" i="1"/>
  <c r="W131" i="1"/>
  <c r="W196" i="1" s="1"/>
  <c r="W67" i="1"/>
  <c r="W135" i="1" s="1"/>
  <c r="W200" i="1" s="1"/>
  <c r="AC131" i="1"/>
  <c r="AC196" i="1" s="1"/>
  <c r="AC67" i="1"/>
  <c r="AC135" i="1" s="1"/>
  <c r="AC200" i="1" s="1"/>
  <c r="AH67" i="1"/>
  <c r="AF171" i="1"/>
  <c r="V172" i="1"/>
  <c r="AF104" i="1"/>
  <c r="AF172" i="1" s="1"/>
  <c r="Q81" i="1"/>
  <c r="S12" i="1"/>
  <c r="Q14" i="1"/>
  <c r="Q51" i="1" s="1"/>
  <c r="Q63" i="1" s="1"/>
  <c r="Q67" i="1" s="1"/>
  <c r="N89" i="1"/>
  <c r="AI20" i="1"/>
  <c r="P20" i="1"/>
  <c r="N22" i="1"/>
  <c r="AG20" i="1"/>
  <c r="AB174" i="1"/>
  <c r="AB110" i="1"/>
  <c r="T169" i="1"/>
  <c r="T106" i="1"/>
  <c r="AM101" i="1"/>
  <c r="AF167" i="1"/>
  <c r="AF101" i="1"/>
  <c r="AN37" i="1"/>
  <c r="T37" i="1"/>
  <c r="L41" i="1"/>
  <c r="V184" i="1"/>
  <c r="V118" i="1"/>
  <c r="V186" i="1" s="1"/>
  <c r="L51" i="1"/>
  <c r="D63" i="1"/>
  <c r="AE188" i="1"/>
  <c r="AE131" i="1"/>
  <c r="V183" i="1"/>
  <c r="AF115" i="1"/>
  <c r="AF183" i="1" s="1"/>
  <c r="B200" i="1"/>
  <c r="K135" i="1"/>
  <c r="K200" i="1" s="1"/>
  <c r="D174" i="1"/>
  <c r="D110" i="1"/>
  <c r="L184" i="1"/>
  <c r="AN116" i="1"/>
  <c r="T158" i="1"/>
  <c r="AM90" i="1"/>
  <c r="AN90" i="1"/>
  <c r="Z131" i="1"/>
  <c r="Z196" i="1" s="1"/>
  <c r="Z67" i="1"/>
  <c r="Z135" i="1" s="1"/>
  <c r="Z200" i="1" s="1"/>
  <c r="AM28" i="1"/>
  <c r="T28" i="1"/>
  <c r="N165" i="1"/>
  <c r="P97" i="1"/>
  <c r="D178" i="1" l="1"/>
  <c r="D120" i="1"/>
  <c r="AE196" i="1"/>
  <c r="AE135" i="1"/>
  <c r="AE200" i="1" s="1"/>
  <c r="D67" i="1"/>
  <c r="L63" i="1"/>
  <c r="T174" i="1"/>
  <c r="AM106" i="1"/>
  <c r="AB178" i="1"/>
  <c r="AB120" i="1"/>
  <c r="P22" i="1"/>
  <c r="T20" i="1"/>
  <c r="AM20" i="1" s="1"/>
  <c r="N157" i="1"/>
  <c r="P89" i="1"/>
  <c r="N91" i="1"/>
  <c r="S14" i="1"/>
  <c r="T12" i="1"/>
  <c r="AF105" i="1"/>
  <c r="AF173" i="1" s="1"/>
  <c r="T184" i="1"/>
  <c r="T118" i="1"/>
  <c r="AM116" i="1"/>
  <c r="P41" i="1"/>
  <c r="T41" i="1" s="1"/>
  <c r="AN41" i="1" s="1"/>
  <c r="T27" i="1"/>
  <c r="AM27" i="1" s="1"/>
  <c r="L178" i="1"/>
  <c r="Y196" i="1"/>
  <c r="Y135" i="1"/>
  <c r="Y200" i="1" s="1"/>
  <c r="AG41" i="1"/>
  <c r="AM13" i="1"/>
  <c r="V13" i="1"/>
  <c r="AF13" i="1" s="1"/>
  <c r="AN13" i="1"/>
  <c r="V18" i="1"/>
  <c r="AF18" i="1" s="1"/>
  <c r="AN18" i="1"/>
  <c r="P165" i="1"/>
  <c r="T97" i="1"/>
  <c r="AM97" i="1" s="1"/>
  <c r="V28" i="1"/>
  <c r="AF28" i="1" s="1"/>
  <c r="AN28" i="1"/>
  <c r="AJ37" i="1"/>
  <c r="AM37" i="1"/>
  <c r="AF169" i="1"/>
  <c r="AF106" i="1"/>
  <c r="AF174" i="1" s="1"/>
  <c r="AI22" i="1"/>
  <c r="AG22" i="1"/>
  <c r="N24" i="1"/>
  <c r="Q149" i="1"/>
  <c r="Q83" i="1"/>
  <c r="S81" i="1"/>
  <c r="N164" i="1"/>
  <c r="N110" i="1"/>
  <c r="N178" i="1" s="1"/>
  <c r="P96" i="1"/>
  <c r="AM49" i="1"/>
  <c r="AN49" i="1"/>
  <c r="L186" i="1"/>
  <c r="AN118" i="1"/>
  <c r="T173" i="1"/>
  <c r="AM105" i="1"/>
  <c r="G196" i="1"/>
  <c r="G135" i="1"/>
  <c r="G200" i="1" s="1"/>
  <c r="AF116" i="1"/>
  <c r="Q150" i="1"/>
  <c r="S82" i="1"/>
  <c r="AN106" i="1"/>
  <c r="P155" i="1"/>
  <c r="AM87" i="1"/>
  <c r="T87" i="1"/>
  <c r="S24" i="1"/>
  <c r="T17" i="1"/>
  <c r="Q154" i="1"/>
  <c r="Q93" i="1"/>
  <c r="Q161" i="1" s="1"/>
  <c r="S86" i="1"/>
  <c r="AM17" i="1" l="1"/>
  <c r="V17" i="1"/>
  <c r="AN17" i="1"/>
  <c r="T155" i="1"/>
  <c r="V87" i="1"/>
  <c r="AN87" i="1"/>
  <c r="P164" i="1"/>
  <c r="P110" i="1"/>
  <c r="T96" i="1"/>
  <c r="AM96" i="1" s="1"/>
  <c r="Q151" i="1"/>
  <c r="Q120" i="1"/>
  <c r="AI24" i="1"/>
  <c r="N51" i="1"/>
  <c r="AG24" i="1"/>
  <c r="T14" i="1"/>
  <c r="AM12" i="1"/>
  <c r="V12" i="1"/>
  <c r="AN12" i="1"/>
  <c r="N159" i="1"/>
  <c r="N93" i="1"/>
  <c r="AB188" i="1"/>
  <c r="AB131" i="1"/>
  <c r="D188" i="1"/>
  <c r="L120" i="1"/>
  <c r="D131" i="1"/>
  <c r="S154" i="1"/>
  <c r="S93" i="1"/>
  <c r="S161" i="1" s="1"/>
  <c r="T86" i="1"/>
  <c r="S150" i="1"/>
  <c r="T82" i="1"/>
  <c r="AF184" i="1"/>
  <c r="AF118" i="1"/>
  <c r="AF186" i="1" s="1"/>
  <c r="S149" i="1"/>
  <c r="S83" i="1"/>
  <c r="T81" i="1"/>
  <c r="T165" i="1"/>
  <c r="V97" i="1"/>
  <c r="AN97" i="1"/>
  <c r="V27" i="1"/>
  <c r="AN27" i="1"/>
  <c r="AM41" i="1"/>
  <c r="T186" i="1"/>
  <c r="AM118" i="1"/>
  <c r="S51" i="1"/>
  <c r="S63" i="1" s="1"/>
  <c r="S67" i="1" s="1"/>
  <c r="P157" i="1"/>
  <c r="P91" i="1"/>
  <c r="T89" i="1"/>
  <c r="AM89" i="1" s="1"/>
  <c r="V89" i="1"/>
  <c r="T22" i="1"/>
  <c r="AN22" i="1" s="1"/>
  <c r="V20" i="1"/>
  <c r="AN20" i="1"/>
  <c r="P24" i="1"/>
  <c r="D70" i="1"/>
  <c r="L67" i="1"/>
  <c r="AM22" i="1" l="1"/>
  <c r="V22" i="1"/>
  <c r="AF20" i="1"/>
  <c r="AF22" i="1" s="1"/>
  <c r="V157" i="1"/>
  <c r="V91" i="1"/>
  <c r="V159" i="1" s="1"/>
  <c r="AF89" i="1"/>
  <c r="V41" i="1"/>
  <c r="AF27" i="1"/>
  <c r="AF41" i="1" s="1"/>
  <c r="V165" i="1"/>
  <c r="AF97" i="1"/>
  <c r="AF165" i="1" s="1"/>
  <c r="T149" i="1"/>
  <c r="T83" i="1"/>
  <c r="AM81" i="1"/>
  <c r="V81" i="1"/>
  <c r="AN81" i="1"/>
  <c r="D196" i="1"/>
  <c r="D135" i="1"/>
  <c r="L131" i="1"/>
  <c r="AB196" i="1"/>
  <c r="AB135" i="1"/>
  <c r="AB200" i="1" s="1"/>
  <c r="N161" i="1"/>
  <c r="N120" i="1"/>
  <c r="V155" i="1"/>
  <c r="AF87" i="1"/>
  <c r="AF155" i="1" s="1"/>
  <c r="V24" i="1"/>
  <c r="AF17" i="1"/>
  <c r="L70" i="1"/>
  <c r="P51" i="1"/>
  <c r="T157" i="1"/>
  <c r="T91" i="1"/>
  <c r="AN89" i="1"/>
  <c r="P159" i="1"/>
  <c r="P93" i="1"/>
  <c r="S151" i="1"/>
  <c r="S120" i="1"/>
  <c r="T150" i="1"/>
  <c r="AM82" i="1"/>
  <c r="V82" i="1"/>
  <c r="AN82" i="1"/>
  <c r="T154" i="1"/>
  <c r="AM86" i="1"/>
  <c r="V86" i="1"/>
  <c r="AN86" i="1"/>
  <c r="L188" i="1"/>
  <c r="V14" i="1"/>
  <c r="V51" i="1" s="1"/>
  <c r="V63" i="1" s="1"/>
  <c r="V67" i="1" s="1"/>
  <c r="V70" i="1" s="1"/>
  <c r="AF12" i="1"/>
  <c r="AF14" i="1" s="1"/>
  <c r="AM14" i="1"/>
  <c r="AN14" i="1"/>
  <c r="N63" i="1"/>
  <c r="AI51" i="1"/>
  <c r="AG51" i="1"/>
  <c r="Q188" i="1"/>
  <c r="Q131" i="1"/>
  <c r="T164" i="1"/>
  <c r="V96" i="1"/>
  <c r="AN96" i="1"/>
  <c r="P178" i="1"/>
  <c r="T110" i="1"/>
  <c r="T24" i="1"/>
  <c r="AN24" i="1" s="1"/>
  <c r="AF51" i="1" l="1"/>
  <c r="AF63" i="1" s="1"/>
  <c r="AF67" i="1" s="1"/>
  <c r="AF24" i="1"/>
  <c r="T178" i="1"/>
  <c r="AN110" i="1"/>
  <c r="V164" i="1"/>
  <c r="V110" i="1"/>
  <c r="V178" i="1" s="1"/>
  <c r="AF96" i="1"/>
  <c r="Q196" i="1"/>
  <c r="Q135" i="1"/>
  <c r="Q200" i="1" s="1"/>
  <c r="N67" i="1"/>
  <c r="AI63" i="1"/>
  <c r="AG63" i="1"/>
  <c r="S188" i="1"/>
  <c r="S131" i="1"/>
  <c r="P161" i="1"/>
  <c r="P120" i="1"/>
  <c r="AM93" i="1"/>
  <c r="T93" i="1"/>
  <c r="T159" i="1"/>
  <c r="AN91" i="1"/>
  <c r="P63" i="1"/>
  <c r="T51" i="1"/>
  <c r="AM51" i="1" s="1"/>
  <c r="N188" i="1"/>
  <c r="N131" i="1"/>
  <c r="L196" i="1"/>
  <c r="V149" i="1"/>
  <c r="AF81" i="1"/>
  <c r="V83" i="1"/>
  <c r="T151" i="1"/>
  <c r="AM83" i="1"/>
  <c r="AN83" i="1"/>
  <c r="AF157" i="1"/>
  <c r="AF91" i="1"/>
  <c r="AF159" i="1" s="1"/>
  <c r="AM110" i="1"/>
  <c r="V154" i="1"/>
  <c r="AF86" i="1"/>
  <c r="V93" i="1"/>
  <c r="V161" i="1" s="1"/>
  <c r="V150" i="1"/>
  <c r="AF82" i="1"/>
  <c r="AF150" i="1" s="1"/>
  <c r="AM91" i="1"/>
  <c r="AM24" i="1"/>
  <c r="D200" i="1"/>
  <c r="L135" i="1"/>
  <c r="D138" i="1"/>
  <c r="D203" i="1" s="1"/>
  <c r="AF154" i="1" l="1"/>
  <c r="AF93" i="1"/>
  <c r="AF161" i="1" s="1"/>
  <c r="V151" i="1"/>
  <c r="V120" i="1"/>
  <c r="T161" i="1"/>
  <c r="AN93" i="1"/>
  <c r="P188" i="1"/>
  <c r="P131" i="1"/>
  <c r="AM120" i="1"/>
  <c r="T120" i="1"/>
  <c r="S196" i="1"/>
  <c r="S135" i="1"/>
  <c r="S200" i="1" s="1"/>
  <c r="AI67" i="1"/>
  <c r="AG67" i="1"/>
  <c r="L200" i="1"/>
  <c r="L138" i="1"/>
  <c r="L203" i="1" s="1"/>
  <c r="AF149" i="1"/>
  <c r="AF83" i="1"/>
  <c r="N196" i="1"/>
  <c r="N135" i="1"/>
  <c r="N200" i="1" s="1"/>
  <c r="T63" i="1"/>
  <c r="AN51" i="1"/>
  <c r="AM63" i="1"/>
  <c r="P67" i="1"/>
  <c r="AF164" i="1"/>
  <c r="AF110" i="1"/>
  <c r="AF178" i="1" s="1"/>
  <c r="T67" i="1" l="1"/>
  <c r="AN63" i="1"/>
  <c r="T188" i="1"/>
  <c r="T131" i="1"/>
  <c r="AN120" i="1"/>
  <c r="P196" i="1"/>
  <c r="P135" i="1"/>
  <c r="AM131" i="1"/>
  <c r="V188" i="1"/>
  <c r="V131" i="1"/>
  <c r="AM67" i="1"/>
  <c r="AF151" i="1"/>
  <c r="AF120" i="1"/>
  <c r="V196" i="1" l="1"/>
  <c r="V135" i="1"/>
  <c r="V200" i="1" s="1"/>
  <c r="T196" i="1"/>
  <c r="T135" i="1"/>
  <c r="AN131" i="1"/>
  <c r="AF188" i="1"/>
  <c r="AF131" i="1"/>
  <c r="P200" i="1"/>
  <c r="AM135" i="1"/>
  <c r="T70" i="1"/>
  <c r="AN67" i="1"/>
  <c r="T200" i="1" l="1"/>
  <c r="T138" i="1"/>
  <c r="T203" i="1" s="1"/>
  <c r="AN135" i="1"/>
  <c r="AF196" i="1"/>
  <c r="AF135" i="1"/>
  <c r="AF200" i="1" s="1"/>
</calcChain>
</file>

<file path=xl/sharedStrings.xml><?xml version="1.0" encoding="utf-8"?>
<sst xmlns="http://schemas.openxmlformats.org/spreadsheetml/2006/main" count="466" uniqueCount="99">
  <si>
    <t>Method: 1 , 2</t>
  </si>
  <si>
    <t>NCBD LF</t>
  </si>
  <si>
    <t xml:space="preserve">First KWh Block </t>
  </si>
  <si>
    <t>Second KWh Block</t>
  </si>
  <si>
    <t>Third KWh Block</t>
  </si>
  <si>
    <t>Total Energy</t>
  </si>
  <si>
    <t>SEB-NSPI-124</t>
  </si>
  <si>
    <t xml:space="preserve">Demand </t>
  </si>
  <si>
    <t>Base Charge</t>
  </si>
  <si>
    <t>PRESENT</t>
  </si>
  <si>
    <t>Revenue</t>
  </si>
  <si>
    <t>FAM AA Revenue</t>
  </si>
  <si>
    <t>FAM BA Revenue</t>
  </si>
  <si>
    <t>DCRR Revenue</t>
  </si>
  <si>
    <t>1% Reduction in Energy and NCB Demand</t>
  </si>
  <si>
    <t>Demand Charge Revenue as a % of Total</t>
  </si>
  <si>
    <t>Energy Charge Revenue as a % of Total</t>
  </si>
  <si>
    <t>Energy</t>
  </si>
  <si>
    <t xml:space="preserve">Per KWh </t>
  </si>
  <si>
    <t>GWHS</t>
  </si>
  <si>
    <t>GWS or</t>
  </si>
  <si>
    <t>Charge per</t>
  </si>
  <si>
    <t>Billmonths</t>
  </si>
  <si>
    <t>Base</t>
  </si>
  <si>
    <t>RATES</t>
  </si>
  <si>
    <t>Correction</t>
  </si>
  <si>
    <t>TOTAL REVENUES</t>
  </si>
  <si>
    <t>in GWh</t>
  </si>
  <si>
    <t>Charge</t>
  </si>
  <si>
    <t>GVAS</t>
  </si>
  <si>
    <t>KW or KVA</t>
  </si>
  <si>
    <t>(in millions)</t>
  </si>
  <si>
    <t>FORECAST</t>
  </si>
  <si>
    <t>Factor</t>
  </si>
  <si>
    <t>Above-the-line Classes</t>
  </si>
  <si>
    <t>Across-the-Board</t>
  </si>
  <si>
    <t>2011</t>
  </si>
  <si>
    <t>Demand-only</t>
  </si>
  <si>
    <t>Residential Sector</t>
  </si>
  <si>
    <t xml:space="preserve">   Non-ETS</t>
  </si>
  <si>
    <t xml:space="preserve">   ETS</t>
  </si>
  <si>
    <t>Total</t>
  </si>
  <si>
    <t>Commercial Sector</t>
  </si>
  <si>
    <t xml:space="preserve">  Small General</t>
  </si>
  <si>
    <t xml:space="preserve">  General Demand</t>
  </si>
  <si>
    <t xml:space="preserve">  Large General</t>
  </si>
  <si>
    <t xml:space="preserve">    Without Trans. Own.</t>
  </si>
  <si>
    <t xml:space="preserve">    With Trans. Own.</t>
  </si>
  <si>
    <t xml:space="preserve">    Sub-total</t>
  </si>
  <si>
    <t>Industrial Sector</t>
  </si>
  <si>
    <t xml:space="preserve">  Small Industrial</t>
  </si>
  <si>
    <t xml:space="preserve">  Medium Industrial</t>
  </si>
  <si>
    <t xml:space="preserve">  Large Industrial Firm</t>
  </si>
  <si>
    <t xml:space="preserve">  Large Industrial Interr.</t>
  </si>
  <si>
    <r>
      <t>Total Large Industrial</t>
    </r>
    <r>
      <rPr>
        <sz val="10"/>
        <rFont val="Arial"/>
        <family val="2"/>
      </rPr>
      <t xml:space="preserve"> </t>
    </r>
  </si>
  <si>
    <r>
      <t>Total Large Industrial</t>
    </r>
    <r>
      <rPr>
        <sz val="10"/>
        <rFont val="Arial"/>
        <family val="2"/>
      </rPr>
      <t xml:space="preserve"> </t>
    </r>
    <r>
      <rPr>
        <b/>
        <vertAlign val="superscript"/>
        <sz val="14"/>
        <rFont val="Arial"/>
        <family val="2"/>
      </rPr>
      <t>(1)</t>
    </r>
  </si>
  <si>
    <t xml:space="preserve">    ELI 2P-RTP</t>
  </si>
  <si>
    <t>Total Industrial</t>
  </si>
  <si>
    <t>Other</t>
  </si>
  <si>
    <t xml:space="preserve">  Municipal</t>
  </si>
  <si>
    <r>
      <t xml:space="preserve">  Unmetered</t>
    </r>
    <r>
      <rPr>
        <b/>
        <vertAlign val="superscript"/>
        <sz val="10"/>
        <rFont val="Arial"/>
        <family val="2"/>
      </rPr>
      <t>12</t>
    </r>
  </si>
  <si>
    <t xml:space="preserve">  Unmetered</t>
  </si>
  <si>
    <t>Total Above-the-line</t>
  </si>
  <si>
    <t>Below-the-line Classes</t>
  </si>
  <si>
    <t xml:space="preserve">  GRLF</t>
  </si>
  <si>
    <t xml:space="preserve">  Mersey Additional Energy</t>
  </si>
  <si>
    <t xml:space="preserve">  Mersey Contract</t>
  </si>
  <si>
    <t xml:space="preserve">  LRT</t>
  </si>
  <si>
    <t xml:space="preserve">   GRLF, AE, and Mersey Contract</t>
  </si>
  <si>
    <t xml:space="preserve">   GRLF</t>
  </si>
  <si>
    <t>LED Capital Costs</t>
  </si>
  <si>
    <t xml:space="preserve">Total </t>
  </si>
  <si>
    <r>
      <t xml:space="preserve">Total </t>
    </r>
    <r>
      <rPr>
        <b/>
        <vertAlign val="superscript"/>
        <sz val="14"/>
        <rFont val="Arial"/>
        <family val="2"/>
      </rPr>
      <t>(2)</t>
    </r>
  </si>
  <si>
    <t>Total In-Province</t>
  </si>
  <si>
    <t>Exports</t>
  </si>
  <si>
    <t>Export</t>
  </si>
  <si>
    <t>Total Electric Revenue</t>
  </si>
  <si>
    <r>
      <t>Misc. Revenues</t>
    </r>
    <r>
      <rPr>
        <b/>
        <vertAlign val="superscript"/>
        <sz val="12"/>
        <rFont val="Arial"/>
        <family val="2"/>
      </rPr>
      <t>2</t>
    </r>
  </si>
  <si>
    <t>Total Revenues</t>
  </si>
  <si>
    <t>(1) Illustrates energy for unmetered customers, as well as LED and Non-LED Streetlights</t>
  </si>
  <si>
    <t>(2) Per kWh charge is not applicable as the class is made up of a number of rates</t>
  </si>
  <si>
    <t>Appendix 6</t>
  </si>
  <si>
    <t>Proof of Revenue</t>
  </si>
  <si>
    <t>Total KWHs</t>
  </si>
  <si>
    <t>SEB-NSPI-125</t>
  </si>
  <si>
    <t>PROPOSED</t>
  </si>
  <si>
    <t xml:space="preserve">   Domestic Service</t>
  </si>
  <si>
    <t xml:space="preserve">   Domestic Service Time of Day</t>
  </si>
  <si>
    <t xml:space="preserve">  General </t>
  </si>
  <si>
    <t xml:space="preserve">  Large Industrial Interruptible</t>
  </si>
  <si>
    <t xml:space="preserve">  Extra Large Industrial Interruptible</t>
  </si>
  <si>
    <t>Note:  Any differences between calculated and reported revenues are due to rounding of tariffs.</t>
  </si>
  <si>
    <t>VARIANCE</t>
  </si>
  <si>
    <t>Forecasts</t>
  </si>
  <si>
    <t>Total Large Industrial</t>
  </si>
  <si>
    <t xml:space="preserve">   GRLF and Mersey Contract</t>
  </si>
  <si>
    <t>2014 Current Tariffs</t>
  </si>
  <si>
    <t>2014 Proposed Tariffs</t>
  </si>
  <si>
    <t>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</si>
</sst>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&quot;$&quot;* #,##0.0000_);_(&quot;$&quot;* \(#,##0.0000\);_(&quot;$&quot;* &quot;-&quot;??_);_(@_)"/>
    <numFmt numFmtId="166" formatCode="_(&quot;$&quot;* #,##0.0_);_(&quot;$&quot;* \(#,##0.0\);_(&quot;$&quot;* &quot;-&quot;??_);_(@_)"/>
    <numFmt numFmtId="167" formatCode="_(&quot;$&quot;* #,##0.00000_);_(&quot;$&quot;* \(#,##0.00000\);_(&quot;$&quot;* &quot;-&quot;??_);_(@_)"/>
    <numFmt numFmtId="168" formatCode="_(&quot;$&quot;* #,##0.000_);_(&quot;$&quot;* \(#,##0.000\);_(&quot;$&quot;* &quot;-&quot;??_);_(@_)"/>
    <numFmt numFmtId="169" formatCode="_(* #,##0.00000_);_(* \(#,##0.00000\);_(* &quot;-&quot;??_);_(@_)"/>
    <numFmt numFmtId="170" formatCode="_(* #,##0.0000_);_(* \(#,##0.0000\);_(* &quot;-&quot;??_);_(@_)"/>
    <numFmt numFmtId="171" formatCode="0.0%"/>
    <numFmt numFmtId="172" formatCode="0.0"/>
    <numFmt numFmtId="173" formatCode="0.00000"/>
    <numFmt numFmtId="174" formatCode="_-* #,##0.00_-;\-* #,##0.00_-;_-* &quot;-&quot;??_-;_-@_-"/>
    <numFmt numFmtId="175" formatCode="_(&quot;$&quot;* #,##0_);_(&quot;$&quot;* \(#,##0\);_(&quot;$&quot;* &quot;-&quot;??_);_(@_)"/>
  </numFmts>
  <fonts count="29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 val="singleAccounting"/>
      <sz val="12"/>
      <name val="Arial"/>
      <family val="2"/>
    </font>
    <font>
      <b/>
      <u val="singleAccounting"/>
      <sz val="10"/>
      <name val="Arial"/>
      <family val="2"/>
    </font>
    <font>
      <b/>
      <u val="singleAccounting"/>
      <sz val="12"/>
      <name val="Arial"/>
      <family val="2"/>
    </font>
    <font>
      <u/>
      <sz val="12"/>
      <name val="Arial"/>
      <family val="2"/>
    </font>
    <font>
      <b/>
      <u/>
      <sz val="12"/>
      <name val="Arial"/>
      <family val="2"/>
    </font>
    <font>
      <u/>
      <sz val="10"/>
      <name val="Arial"/>
      <family val="2"/>
    </font>
    <font>
      <b/>
      <vertAlign val="superscript"/>
      <sz val="12"/>
      <name val="Arial"/>
      <family val="2"/>
    </font>
    <font>
      <b/>
      <vertAlign val="superscript"/>
      <sz val="14"/>
      <name val="Arial"/>
      <family val="2"/>
    </font>
    <font>
      <u val="singleAccounting"/>
      <sz val="10"/>
      <name val="Arial"/>
      <family val="2"/>
    </font>
    <font>
      <b/>
      <vertAlign val="superscript"/>
      <sz val="10"/>
      <name val="Arial"/>
      <family val="2"/>
    </font>
    <font>
      <b/>
      <u/>
      <sz val="10"/>
      <name val="Arial"/>
      <family val="2"/>
    </font>
    <font>
      <b/>
      <u val="doubleAccounting"/>
      <sz val="14"/>
      <name val="Arial"/>
      <family val="2"/>
    </font>
    <font>
      <b/>
      <u val="doubleAccounting"/>
      <sz val="12"/>
      <name val="Arial"/>
      <family val="2"/>
    </font>
    <font>
      <b/>
      <u val="doubleAccounting"/>
      <sz val="36"/>
      <name val="Arial"/>
      <family val="2"/>
    </font>
    <font>
      <b/>
      <u val="doubleAccounting"/>
      <sz val="26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 applyFill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0" fontId="25" fillId="2" borderId="0">
      <alignment horizontal="right"/>
    </xf>
    <xf numFmtId="0" fontId="26" fillId="2" borderId="0">
      <alignment horizontal="right"/>
    </xf>
    <xf numFmtId="0" fontId="27" fillId="2" borderId="12"/>
    <xf numFmtId="0" fontId="27" fillId="0" borderId="0" applyBorder="0">
      <alignment horizontal="centerContinuous"/>
    </xf>
    <xf numFmtId="0" fontId="28" fillId="0" borderId="0" applyBorder="0">
      <alignment horizontal="centerContinuous"/>
    </xf>
  </cellStyleXfs>
  <cellXfs count="356">
    <xf numFmtId="0" fontId="0" fillId="0" borderId="0" xfId="0"/>
    <xf numFmtId="0" fontId="3" fillId="3" borderId="1" xfId="0" applyFont="1" applyFill="1" applyBorder="1"/>
    <xf numFmtId="0" fontId="2" fillId="3" borderId="0" xfId="0" applyFont="1" applyFill="1"/>
    <xf numFmtId="164" fontId="0" fillId="3" borderId="0" xfId="1" applyNumberFormat="1" applyFont="1" applyFill="1"/>
    <xf numFmtId="165" fontId="0" fillId="3" borderId="0" xfId="2" applyNumberFormat="1" applyFont="1" applyFill="1"/>
    <xf numFmtId="166" fontId="0" fillId="3" borderId="0" xfId="2" applyNumberFormat="1" applyFont="1" applyFill="1"/>
    <xf numFmtId="0" fontId="0" fillId="3" borderId="0" xfId="0" applyFill="1"/>
    <xf numFmtId="44" fontId="0" fillId="3" borderId="0" xfId="2" applyNumberFormat="1" applyFont="1" applyFill="1"/>
    <xf numFmtId="166" fontId="2" fillId="3" borderId="0" xfId="2" applyNumberFormat="1" applyFont="1" applyFill="1"/>
    <xf numFmtId="43" fontId="2" fillId="3" borderId="0" xfId="1" applyFont="1" applyFill="1" applyAlignment="1">
      <alignment horizontal="center"/>
    </xf>
    <xf numFmtId="166" fontId="4" fillId="3" borderId="1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5" fillId="3" borderId="0" xfId="0" applyFont="1" applyFill="1"/>
    <xf numFmtId="0" fontId="3" fillId="3" borderId="2" xfId="0" applyFont="1" applyFill="1" applyBorder="1" applyAlignment="1">
      <alignment horizontal="center"/>
    </xf>
    <xf numFmtId="0" fontId="7" fillId="3" borderId="5" xfId="0" applyFont="1" applyFill="1" applyBorder="1"/>
    <xf numFmtId="164" fontId="7" fillId="3" borderId="6" xfId="1" applyNumberFormat="1" applyFont="1" applyFill="1" applyBorder="1"/>
    <xf numFmtId="165" fontId="7" fillId="3" borderId="0" xfId="2" applyNumberFormat="1" applyFont="1" applyFill="1" applyBorder="1"/>
    <xf numFmtId="166" fontId="7" fillId="3" borderId="7" xfId="2" applyNumberFormat="1" applyFont="1" applyFill="1" applyBorder="1"/>
    <xf numFmtId="164" fontId="7" fillId="3" borderId="6" xfId="1" applyNumberFormat="1" applyFont="1" applyFill="1" applyBorder="1" applyAlignment="1"/>
    <xf numFmtId="166" fontId="7" fillId="3" borderId="7" xfId="2" applyNumberFormat="1" applyFont="1" applyFill="1" applyBorder="1" applyAlignment="1"/>
    <xf numFmtId="44" fontId="7" fillId="3" borderId="0" xfId="2" applyNumberFormat="1" applyFont="1" applyFill="1" applyBorder="1"/>
    <xf numFmtId="166" fontId="7" fillId="3" borderId="7" xfId="2" applyNumberFormat="1" applyFont="1" applyFill="1" applyBorder="1" applyAlignment="1">
      <alignment horizontal="center"/>
    </xf>
    <xf numFmtId="0" fontId="7" fillId="3" borderId="6" xfId="0" applyFont="1" applyFill="1" applyBorder="1"/>
    <xf numFmtId="0" fontId="7" fillId="3" borderId="0" xfId="0" applyFont="1" applyFill="1" applyBorder="1"/>
    <xf numFmtId="0" fontId="7" fillId="3" borderId="7" xfId="0" applyFont="1" applyFill="1" applyBorder="1"/>
    <xf numFmtId="166" fontId="7" fillId="3" borderId="5" xfId="0" applyNumberFormat="1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0" xfId="0" applyFont="1" applyFill="1"/>
    <xf numFmtId="0" fontId="7" fillId="3" borderId="6" xfId="0" applyFont="1" applyFill="1" applyBorder="1" applyAlignment="1">
      <alignment horizontal="center"/>
    </xf>
    <xf numFmtId="0" fontId="4" fillId="3" borderId="5" xfId="0" applyFont="1" applyFill="1" applyBorder="1"/>
    <xf numFmtId="44" fontId="7" fillId="3" borderId="7" xfId="2" applyFont="1" applyFill="1" applyBorder="1"/>
    <xf numFmtId="166" fontId="4" fillId="3" borderId="5" xfId="0" quotePrefix="1" applyNumberFormat="1" applyFont="1" applyFill="1" applyBorder="1" applyAlignment="1">
      <alignment horizontal="center"/>
    </xf>
    <xf numFmtId="0" fontId="7" fillId="3" borderId="1" xfId="0" applyFont="1" applyFill="1" applyBorder="1"/>
    <xf numFmtId="164" fontId="7" fillId="3" borderId="2" xfId="1" applyNumberFormat="1" applyFont="1" applyFill="1" applyBorder="1"/>
    <xf numFmtId="165" fontId="7" fillId="3" borderId="3" xfId="2" applyNumberFormat="1" applyFont="1" applyFill="1" applyBorder="1"/>
    <xf numFmtId="166" fontId="7" fillId="3" borderId="4" xfId="2" applyNumberFormat="1" applyFont="1" applyFill="1" applyBorder="1"/>
    <xf numFmtId="0" fontId="7" fillId="3" borderId="2" xfId="0" applyFont="1" applyFill="1" applyBorder="1"/>
    <xf numFmtId="0" fontId="7" fillId="3" borderId="3" xfId="0" applyFont="1" applyFill="1" applyBorder="1"/>
    <xf numFmtId="44" fontId="7" fillId="3" borderId="4" xfId="2" applyFont="1" applyFill="1" applyBorder="1"/>
    <xf numFmtId="44" fontId="7" fillId="3" borderId="3" xfId="2" applyNumberFormat="1" applyFont="1" applyFill="1" applyBorder="1"/>
    <xf numFmtId="0" fontId="7" fillId="3" borderId="4" xfId="0" applyFont="1" applyFill="1" applyBorder="1"/>
    <xf numFmtId="166" fontId="7" fillId="3" borderId="1" xfId="2" applyNumberFormat="1" applyFont="1" applyFill="1" applyBorder="1"/>
    <xf numFmtId="0" fontId="2" fillId="3" borderId="0" xfId="3" applyNumberFormat="1" applyFont="1" applyFill="1"/>
    <xf numFmtId="0" fontId="2" fillId="3" borderId="5" xfId="0" applyFont="1" applyFill="1" applyBorder="1"/>
    <xf numFmtId="164" fontId="6" fillId="3" borderId="6" xfId="1" applyNumberFormat="1" applyFont="1" applyFill="1" applyBorder="1"/>
    <xf numFmtId="167" fontId="6" fillId="3" borderId="0" xfId="2" applyNumberFormat="1" applyFont="1" applyFill="1" applyBorder="1"/>
    <xf numFmtId="166" fontId="6" fillId="3" borderId="7" xfId="2" applyNumberFormat="1" applyFont="1" applyFill="1" applyBorder="1"/>
    <xf numFmtId="44" fontId="6" fillId="3" borderId="7" xfId="2" applyFont="1" applyFill="1" applyBorder="1"/>
    <xf numFmtId="43" fontId="6" fillId="3" borderId="6" xfId="1" applyFont="1" applyFill="1" applyBorder="1"/>
    <xf numFmtId="168" fontId="6" fillId="3" borderId="0" xfId="2" applyNumberFormat="1" applyFont="1" applyFill="1" applyBorder="1"/>
    <xf numFmtId="44" fontId="6" fillId="3" borderId="0" xfId="2" applyFont="1" applyFill="1" applyBorder="1"/>
    <xf numFmtId="166" fontId="7" fillId="3" borderId="5" xfId="2" applyNumberFormat="1" applyFont="1" applyFill="1" applyBorder="1"/>
    <xf numFmtId="169" fontId="6" fillId="3" borderId="7" xfId="1" applyNumberFormat="1" applyFont="1" applyFill="1" applyBorder="1" applyAlignment="1">
      <alignment horizontal="center"/>
    </xf>
    <xf numFmtId="168" fontId="6" fillId="3" borderId="7" xfId="2" applyNumberFormat="1" applyFont="1" applyFill="1" applyBorder="1"/>
    <xf numFmtId="168" fontId="7" fillId="3" borderId="5" xfId="2" applyNumberFormat="1" applyFont="1" applyFill="1" applyBorder="1"/>
    <xf numFmtId="170" fontId="0" fillId="3" borderId="0" xfId="0" applyNumberFormat="1" applyFill="1"/>
    <xf numFmtId="169" fontId="6" fillId="3" borderId="5" xfId="1" applyNumberFormat="1" applyFont="1" applyFill="1" applyBorder="1" applyAlignment="1">
      <alignment horizontal="center"/>
    </xf>
    <xf numFmtId="171" fontId="2" fillId="3" borderId="0" xfId="3" applyNumberFormat="1" applyFont="1" applyFill="1"/>
    <xf numFmtId="164" fontId="8" fillId="3" borderId="6" xfId="1" applyNumberFormat="1" applyFont="1" applyFill="1" applyBorder="1"/>
    <xf numFmtId="167" fontId="8" fillId="3" borderId="0" xfId="2" applyNumberFormat="1" applyFont="1" applyFill="1" applyBorder="1"/>
    <xf numFmtId="166" fontId="8" fillId="3" borderId="7" xfId="2" applyNumberFormat="1" applyFont="1" applyFill="1" applyBorder="1"/>
    <xf numFmtId="0" fontId="9" fillId="3" borderId="5" xfId="0" applyFont="1" applyFill="1" applyBorder="1"/>
    <xf numFmtId="168" fontId="8" fillId="3" borderId="0" xfId="2" applyNumberFormat="1" applyFont="1" applyFill="1" applyBorder="1"/>
    <xf numFmtId="44" fontId="8" fillId="3" borderId="0" xfId="2" applyFont="1" applyFill="1" applyBorder="1"/>
    <xf numFmtId="166" fontId="10" fillId="3" borderId="5" xfId="2" applyNumberFormat="1" applyFont="1" applyFill="1" applyBorder="1"/>
    <xf numFmtId="168" fontId="8" fillId="3" borderId="7" xfId="2" applyNumberFormat="1" applyFont="1" applyFill="1" applyBorder="1"/>
    <xf numFmtId="168" fontId="10" fillId="3" borderId="5" xfId="2" applyNumberFormat="1" applyFont="1" applyFill="1" applyBorder="1"/>
    <xf numFmtId="0" fontId="1" fillId="3" borderId="0" xfId="0" applyFont="1" applyFill="1"/>
    <xf numFmtId="0" fontId="7" fillId="3" borderId="8" xfId="0" applyFont="1" applyFill="1" applyBorder="1"/>
    <xf numFmtId="164" fontId="7" fillId="3" borderId="9" xfId="1" applyNumberFormat="1" applyFont="1" applyFill="1" applyBorder="1"/>
    <xf numFmtId="165" fontId="7" fillId="3" borderId="10" xfId="2" applyNumberFormat="1" applyFont="1" applyFill="1" applyBorder="1"/>
    <xf numFmtId="166" fontId="7" fillId="3" borderId="11" xfId="2" applyNumberFormat="1" applyFont="1" applyFill="1" applyBorder="1"/>
    <xf numFmtId="164" fontId="7" fillId="3" borderId="9" xfId="0" applyNumberFormat="1" applyFont="1" applyFill="1" applyBorder="1"/>
    <xf numFmtId="167" fontId="7" fillId="3" borderId="10" xfId="2" applyNumberFormat="1" applyFont="1" applyFill="1" applyBorder="1"/>
    <xf numFmtId="44" fontId="7" fillId="3" borderId="11" xfId="0" applyNumberFormat="1" applyFont="1" applyFill="1" applyBorder="1"/>
    <xf numFmtId="166" fontId="7" fillId="3" borderId="11" xfId="0" applyNumberFormat="1" applyFont="1" applyFill="1" applyBorder="1"/>
    <xf numFmtId="168" fontId="7" fillId="3" borderId="10" xfId="2" applyNumberFormat="1" applyFont="1" applyFill="1" applyBorder="1"/>
    <xf numFmtId="0" fontId="7" fillId="3" borderId="10" xfId="0" applyFont="1" applyFill="1" applyBorder="1"/>
    <xf numFmtId="166" fontId="7" fillId="3" borderId="8" xfId="2" applyNumberFormat="1" applyFont="1" applyFill="1" applyBorder="1"/>
    <xf numFmtId="168" fontId="7" fillId="3" borderId="11" xfId="2" applyNumberFormat="1" applyFont="1" applyFill="1" applyBorder="1"/>
    <xf numFmtId="168" fontId="7" fillId="3" borderId="8" xfId="2" applyNumberFormat="1" applyFont="1" applyFill="1" applyBorder="1"/>
    <xf numFmtId="169" fontId="7" fillId="3" borderId="8" xfId="1" applyNumberFormat="1" applyFont="1" applyFill="1" applyBorder="1"/>
    <xf numFmtId="165" fontId="6" fillId="3" borderId="0" xfId="2" applyNumberFormat="1" applyFont="1" applyFill="1" applyBorder="1"/>
    <xf numFmtId="0" fontId="6" fillId="3" borderId="6" xfId="0" applyFont="1" applyFill="1" applyBorder="1"/>
    <xf numFmtId="0" fontId="6" fillId="3" borderId="7" xfId="0" applyFont="1" applyFill="1" applyBorder="1"/>
    <xf numFmtId="0" fontId="6" fillId="3" borderId="0" xfId="0" applyFont="1" applyFill="1" applyBorder="1"/>
    <xf numFmtId="164" fontId="6" fillId="3" borderId="6" xfId="0" applyNumberFormat="1" applyFont="1" applyFill="1" applyBorder="1"/>
    <xf numFmtId="169" fontId="6" fillId="3" borderId="5" xfId="1" applyNumberFormat="1" applyFont="1" applyFill="1" applyBorder="1"/>
    <xf numFmtId="164" fontId="6" fillId="3" borderId="2" xfId="1" applyNumberFormat="1" applyFont="1" applyFill="1" applyBorder="1"/>
    <xf numFmtId="165" fontId="6" fillId="3" borderId="3" xfId="2" applyNumberFormat="1" applyFont="1" applyFill="1" applyBorder="1"/>
    <xf numFmtId="166" fontId="6" fillId="3" borderId="4" xfId="2" applyNumberFormat="1" applyFont="1" applyFill="1" applyBorder="1"/>
    <xf numFmtId="0" fontId="6" fillId="3" borderId="2" xfId="0" applyFont="1" applyFill="1" applyBorder="1"/>
    <xf numFmtId="167" fontId="6" fillId="3" borderId="3" xfId="2" applyNumberFormat="1" applyFont="1" applyFill="1" applyBorder="1"/>
    <xf numFmtId="0" fontId="6" fillId="3" borderId="4" xfId="0" applyFont="1" applyFill="1" applyBorder="1"/>
    <xf numFmtId="168" fontId="6" fillId="3" borderId="3" xfId="2" applyNumberFormat="1" applyFont="1" applyFill="1" applyBorder="1"/>
    <xf numFmtId="0" fontId="6" fillId="3" borderId="3" xfId="0" applyFont="1" applyFill="1" applyBorder="1"/>
    <xf numFmtId="168" fontId="7" fillId="3" borderId="1" xfId="2" applyNumberFormat="1" applyFont="1" applyFill="1" applyBorder="1"/>
    <xf numFmtId="164" fontId="6" fillId="3" borderId="2" xfId="0" applyNumberFormat="1" applyFont="1" applyFill="1" applyBorder="1"/>
    <xf numFmtId="168" fontId="6" fillId="3" borderId="4" xfId="2" applyNumberFormat="1" applyFont="1" applyFill="1" applyBorder="1"/>
    <xf numFmtId="169" fontId="6" fillId="3" borderId="1" xfId="1" applyNumberFormat="1" applyFont="1" applyFill="1" applyBorder="1"/>
    <xf numFmtId="171" fontId="0" fillId="3" borderId="0" xfId="3" applyNumberFormat="1" applyFont="1" applyFill="1"/>
    <xf numFmtId="0" fontId="1" fillId="3" borderId="5" xfId="0" applyFont="1" applyFill="1" applyBorder="1"/>
    <xf numFmtId="166" fontId="6" fillId="3" borderId="6" xfId="2" applyNumberFormat="1" applyFont="1" applyFill="1" applyBorder="1"/>
    <xf numFmtId="164" fontId="11" fillId="3" borderId="6" xfId="1" applyNumberFormat="1" applyFont="1" applyFill="1" applyBorder="1"/>
    <xf numFmtId="167" fontId="11" fillId="3" borderId="0" xfId="2" applyNumberFormat="1" applyFont="1" applyFill="1" applyBorder="1"/>
    <xf numFmtId="166" fontId="11" fillId="3" borderId="7" xfId="2" applyNumberFormat="1" applyFont="1" applyFill="1" applyBorder="1"/>
    <xf numFmtId="0" fontId="11" fillId="3" borderId="6" xfId="0" applyFont="1" applyFill="1" applyBorder="1"/>
    <xf numFmtId="0" fontId="11" fillId="3" borderId="7" xfId="0" applyFont="1" applyFill="1" applyBorder="1"/>
    <xf numFmtId="168" fontId="11" fillId="3" borderId="0" xfId="2" applyNumberFormat="1" applyFont="1" applyFill="1" applyBorder="1"/>
    <xf numFmtId="0" fontId="11" fillId="3" borderId="0" xfId="0" applyFont="1" applyFill="1" applyBorder="1"/>
    <xf numFmtId="166" fontId="12" fillId="3" borderId="5" xfId="2" applyNumberFormat="1" applyFont="1" applyFill="1" applyBorder="1"/>
    <xf numFmtId="164" fontId="11" fillId="3" borderId="6" xfId="0" applyNumberFormat="1" applyFont="1" applyFill="1" applyBorder="1"/>
    <xf numFmtId="168" fontId="11" fillId="3" borderId="7" xfId="2" applyNumberFormat="1" applyFont="1" applyFill="1" applyBorder="1"/>
    <xf numFmtId="168" fontId="12" fillId="3" borderId="5" xfId="2" applyNumberFormat="1" applyFont="1" applyFill="1" applyBorder="1"/>
    <xf numFmtId="0" fontId="13" fillId="3" borderId="0" xfId="0" applyFont="1" applyFill="1"/>
    <xf numFmtId="165" fontId="8" fillId="3" borderId="0" xfId="2" applyNumberFormat="1" applyFont="1" applyFill="1" applyBorder="1"/>
    <xf numFmtId="0" fontId="8" fillId="3" borderId="6" xfId="0" applyFont="1" applyFill="1" applyBorder="1"/>
    <xf numFmtId="0" fontId="8" fillId="3" borderId="7" xfId="0" applyFont="1" applyFill="1" applyBorder="1"/>
    <xf numFmtId="0" fontId="8" fillId="3" borderId="0" xfId="0" applyFont="1" applyFill="1" applyBorder="1"/>
    <xf numFmtId="166" fontId="10" fillId="3" borderId="5" xfId="1" applyNumberFormat="1" applyFont="1" applyFill="1" applyBorder="1"/>
    <xf numFmtId="164" fontId="8" fillId="3" borderId="6" xfId="0" applyNumberFormat="1" applyFont="1" applyFill="1" applyBorder="1"/>
    <xf numFmtId="0" fontId="7" fillId="3" borderId="9" xfId="0" applyFont="1" applyFill="1" applyBorder="1"/>
    <xf numFmtId="0" fontId="7" fillId="3" borderId="11" xfId="0" applyFont="1" applyFill="1" applyBorder="1"/>
    <xf numFmtId="43" fontId="1" fillId="3" borderId="0" xfId="0" applyNumberFormat="1" applyFont="1" applyFill="1"/>
    <xf numFmtId="164" fontId="6" fillId="3" borderId="7" xfId="2" applyNumberFormat="1" applyFont="1" applyFill="1" applyBorder="1"/>
    <xf numFmtId="164" fontId="11" fillId="3" borderId="7" xfId="2" applyNumberFormat="1" applyFont="1" applyFill="1" applyBorder="1"/>
    <xf numFmtId="43" fontId="6" fillId="3" borderId="0" xfId="0" applyNumberFormat="1" applyFont="1" applyFill="1" applyBorder="1"/>
    <xf numFmtId="167" fontId="7" fillId="3" borderId="0" xfId="2" applyNumberFormat="1" applyFont="1" applyFill="1" applyBorder="1"/>
    <xf numFmtId="0" fontId="14" fillId="3" borderId="7" xfId="0" applyFont="1" applyFill="1" applyBorder="1"/>
    <xf numFmtId="164" fontId="7" fillId="3" borderId="6" xfId="0" applyNumberFormat="1" applyFont="1" applyFill="1" applyBorder="1"/>
    <xf numFmtId="168" fontId="7" fillId="3" borderId="0" xfId="2" applyNumberFormat="1" applyFont="1" applyFill="1" applyBorder="1"/>
    <xf numFmtId="168" fontId="7" fillId="3" borderId="7" xfId="2" applyNumberFormat="1" applyFont="1" applyFill="1" applyBorder="1"/>
    <xf numFmtId="0" fontId="6" fillId="3" borderId="5" xfId="0" applyFont="1" applyFill="1" applyBorder="1"/>
    <xf numFmtId="0" fontId="16" fillId="3" borderId="5" xfId="0" applyFont="1" applyFill="1" applyBorder="1"/>
    <xf numFmtId="169" fontId="8" fillId="3" borderId="7" xfId="1" applyNumberFormat="1" applyFont="1" applyFill="1" applyBorder="1" applyAlignment="1">
      <alignment horizontal="center"/>
    </xf>
    <xf numFmtId="43" fontId="7" fillId="3" borderId="9" xfId="0" applyNumberFormat="1" applyFont="1" applyFill="1" applyBorder="1"/>
    <xf numFmtId="172" fontId="7" fillId="3" borderId="9" xfId="0" applyNumberFormat="1" applyFont="1" applyFill="1" applyBorder="1"/>
    <xf numFmtId="172" fontId="7" fillId="3" borderId="11" xfId="0" applyNumberFormat="1" applyFont="1" applyFill="1" applyBorder="1"/>
    <xf numFmtId="0" fontId="6" fillId="3" borderId="1" xfId="0" applyFont="1" applyFill="1" applyBorder="1"/>
    <xf numFmtId="168" fontId="7" fillId="3" borderId="0" xfId="0" applyNumberFormat="1" applyFont="1" applyFill="1" applyBorder="1"/>
    <xf numFmtId="0" fontId="4" fillId="3" borderId="1" xfId="0" applyFont="1" applyFill="1" applyBorder="1"/>
    <xf numFmtId="0" fontId="18" fillId="3" borderId="5" xfId="0" applyFont="1" applyFill="1" applyBorder="1"/>
    <xf numFmtId="0" fontId="11" fillId="3" borderId="5" xfId="0" applyFont="1" applyFill="1" applyBorder="1"/>
    <xf numFmtId="171" fontId="18" fillId="3" borderId="0" xfId="3" applyNumberFormat="1" applyFont="1" applyFill="1"/>
    <xf numFmtId="166" fontId="7" fillId="3" borderId="8" xfId="0" applyNumberFormat="1" applyFont="1" applyFill="1" applyBorder="1"/>
    <xf numFmtId="168" fontId="7" fillId="3" borderId="8" xfId="0" applyNumberFormat="1" applyFont="1" applyFill="1" applyBorder="1"/>
    <xf numFmtId="166" fontId="7" fillId="3" borderId="5" xfId="0" applyNumberFormat="1" applyFont="1" applyFill="1" applyBorder="1"/>
    <xf numFmtId="168" fontId="7" fillId="3" borderId="5" xfId="0" applyNumberFormat="1" applyFont="1" applyFill="1" applyBorder="1"/>
    <xf numFmtId="164" fontId="4" fillId="3" borderId="6" xfId="1" applyNumberFormat="1" applyFont="1" applyFill="1" applyBorder="1"/>
    <xf numFmtId="167" fontId="4" fillId="3" borderId="0" xfId="2" applyNumberFormat="1" applyFont="1" applyFill="1" applyBorder="1"/>
    <xf numFmtId="166" fontId="4" fillId="3" borderId="7" xfId="2" applyNumberFormat="1" applyFont="1" applyFill="1" applyBorder="1"/>
    <xf numFmtId="168" fontId="4" fillId="3" borderId="0" xfId="2" applyNumberFormat="1" applyFont="1" applyFill="1" applyBorder="1"/>
    <xf numFmtId="165" fontId="4" fillId="3" borderId="0" xfId="2" applyNumberFormat="1" applyFont="1" applyFill="1" applyBorder="1"/>
    <xf numFmtId="166" fontId="4" fillId="3" borderId="5" xfId="2" applyNumberFormat="1" applyFont="1" applyFill="1" applyBorder="1"/>
    <xf numFmtId="168" fontId="4" fillId="3" borderId="5" xfId="2" applyNumberFormat="1" applyFont="1" applyFill="1" applyBorder="1"/>
    <xf numFmtId="173" fontId="4" fillId="3" borderId="0" xfId="2" applyNumberFormat="1" applyFont="1" applyFill="1" applyBorder="1"/>
    <xf numFmtId="164" fontId="4" fillId="3" borderId="7" xfId="1" applyNumberFormat="1" applyFont="1" applyFill="1" applyBorder="1"/>
    <xf numFmtId="0" fontId="4" fillId="3" borderId="0" xfId="0" applyFont="1" applyFill="1"/>
    <xf numFmtId="173" fontId="6" fillId="3" borderId="0" xfId="2" applyNumberFormat="1" applyFont="1" applyFill="1" applyBorder="1"/>
    <xf numFmtId="166" fontId="6" fillId="3" borderId="5" xfId="2" applyNumberFormat="1" applyFont="1" applyFill="1" applyBorder="1"/>
    <xf numFmtId="173" fontId="7" fillId="3" borderId="0" xfId="2" applyNumberFormat="1" applyFont="1" applyFill="1" applyBorder="1"/>
    <xf numFmtId="0" fontId="4" fillId="3" borderId="8" xfId="0" applyFont="1" applyFill="1" applyBorder="1"/>
    <xf numFmtId="164" fontId="19" fillId="3" borderId="9" xfId="1" applyNumberFormat="1" applyFont="1" applyFill="1" applyBorder="1"/>
    <xf numFmtId="167" fontId="19" fillId="3" borderId="10" xfId="2" applyNumberFormat="1" applyFont="1" applyFill="1" applyBorder="1"/>
    <xf numFmtId="166" fontId="19" fillId="3" borderId="11" xfId="2" applyNumberFormat="1" applyFont="1" applyFill="1" applyBorder="1"/>
    <xf numFmtId="168" fontId="19" fillId="3" borderId="10" xfId="2" applyNumberFormat="1" applyFont="1" applyFill="1" applyBorder="1"/>
    <xf numFmtId="165" fontId="19" fillId="3" borderId="10" xfId="2" applyNumberFormat="1" applyFont="1" applyFill="1" applyBorder="1"/>
    <xf numFmtId="166" fontId="19" fillId="3" borderId="8" xfId="2" applyNumberFormat="1" applyFont="1" applyFill="1" applyBorder="1"/>
    <xf numFmtId="168" fontId="19" fillId="3" borderId="8" xfId="2" applyNumberFormat="1" applyFont="1" applyFill="1" applyBorder="1"/>
    <xf numFmtId="173" fontId="19" fillId="3" borderId="10" xfId="2" applyNumberFormat="1" applyFont="1" applyFill="1" applyBorder="1"/>
    <xf numFmtId="168" fontId="19" fillId="3" borderId="11" xfId="2" applyNumberFormat="1" applyFont="1" applyFill="1" applyBorder="1"/>
    <xf numFmtId="164" fontId="19" fillId="3" borderId="6" xfId="1" applyNumberFormat="1" applyFont="1" applyFill="1" applyBorder="1"/>
    <xf numFmtId="165" fontId="19" fillId="3" borderId="0" xfId="2" applyNumberFormat="1" applyFont="1" applyFill="1" applyBorder="1"/>
    <xf numFmtId="166" fontId="19" fillId="3" borderId="7" xfId="2" applyNumberFormat="1" applyFont="1" applyFill="1" applyBorder="1"/>
    <xf numFmtId="167" fontId="19" fillId="3" borderId="0" xfId="2" applyNumberFormat="1" applyFont="1" applyFill="1" applyBorder="1"/>
    <xf numFmtId="168" fontId="19" fillId="3" borderId="0" xfId="2" applyNumberFormat="1" applyFont="1" applyFill="1" applyBorder="1"/>
    <xf numFmtId="166" fontId="19" fillId="3" borderId="5" xfId="2" applyNumberFormat="1" applyFont="1" applyFill="1" applyBorder="1"/>
    <xf numFmtId="168" fontId="19" fillId="3" borderId="5" xfId="2" applyNumberFormat="1" applyFont="1" applyFill="1" applyBorder="1"/>
    <xf numFmtId="173" fontId="19" fillId="3" borderId="0" xfId="2" applyNumberFormat="1" applyFont="1" applyFill="1" applyBorder="1"/>
    <xf numFmtId="168" fontId="19" fillId="3" borderId="7" xfId="2" applyNumberFormat="1" applyFont="1" applyFill="1" applyBorder="1"/>
    <xf numFmtId="166" fontId="19" fillId="3" borderId="6" xfId="2" applyNumberFormat="1" applyFont="1" applyFill="1" applyBorder="1"/>
    <xf numFmtId="164" fontId="20" fillId="3" borderId="6" xfId="1" applyNumberFormat="1" applyFont="1" applyFill="1" applyBorder="1"/>
    <xf numFmtId="165" fontId="20" fillId="3" borderId="0" xfId="2" applyNumberFormat="1" applyFont="1" applyFill="1" applyBorder="1"/>
    <xf numFmtId="166" fontId="20" fillId="3" borderId="7" xfId="2" applyNumberFormat="1" applyFont="1" applyFill="1" applyBorder="1"/>
    <xf numFmtId="167" fontId="20" fillId="3" borderId="0" xfId="2" applyNumberFormat="1" applyFont="1" applyFill="1" applyBorder="1"/>
    <xf numFmtId="168" fontId="20" fillId="3" borderId="0" xfId="2" applyNumberFormat="1" applyFont="1" applyFill="1" applyBorder="1"/>
    <xf numFmtId="173" fontId="20" fillId="3" borderId="0" xfId="2" applyNumberFormat="1" applyFont="1" applyFill="1" applyBorder="1"/>
    <xf numFmtId="168" fontId="20" fillId="3" borderId="7" xfId="2" applyNumberFormat="1" applyFont="1" applyFill="1" applyBorder="1"/>
    <xf numFmtId="168" fontId="20" fillId="3" borderId="5" xfId="2" applyNumberFormat="1" applyFont="1" applyFill="1" applyBorder="1"/>
    <xf numFmtId="171" fontId="6" fillId="3" borderId="0" xfId="3" applyNumberFormat="1" applyFont="1" applyFill="1"/>
    <xf numFmtId="170" fontId="6" fillId="3" borderId="0" xfId="0" applyNumberFormat="1" applyFont="1" applyFill="1"/>
    <xf numFmtId="166" fontId="20" fillId="3" borderId="6" xfId="2" applyNumberFormat="1" applyFont="1" applyFill="1" applyBorder="1"/>
    <xf numFmtId="171" fontId="7" fillId="3" borderId="0" xfId="3" applyNumberFormat="1" applyFont="1" applyFill="1"/>
    <xf numFmtId="0" fontId="2" fillId="3" borderId="0" xfId="0" applyFont="1" applyFill="1" applyBorder="1"/>
    <xf numFmtId="164" fontId="19" fillId="3" borderId="0" xfId="1" applyNumberFormat="1" applyFont="1" applyFill="1" applyBorder="1"/>
    <xf numFmtId="166" fontId="19" fillId="3" borderId="0" xfId="2" applyNumberFormat="1" applyFont="1" applyFill="1" applyBorder="1"/>
    <xf numFmtId="0" fontId="4" fillId="3" borderId="0" xfId="0" applyFont="1" applyFill="1" applyBorder="1"/>
    <xf numFmtId="165" fontId="22" fillId="3" borderId="0" xfId="2" applyNumberFormat="1" applyFont="1" applyFill="1" applyBorder="1" applyAlignment="1"/>
    <xf numFmtId="168" fontId="22" fillId="3" borderId="0" xfId="2" applyNumberFormat="1" applyFont="1" applyFill="1" applyBorder="1" applyAlignment="1"/>
    <xf numFmtId="164" fontId="6" fillId="3" borderId="0" xfId="1" applyNumberFormat="1" applyFont="1" applyFill="1"/>
    <xf numFmtId="165" fontId="6" fillId="3" borderId="0" xfId="2" applyNumberFormat="1" applyFont="1" applyFill="1"/>
    <xf numFmtId="166" fontId="6" fillId="3" borderId="0" xfId="2" applyNumberFormat="1" applyFont="1" applyFill="1"/>
    <xf numFmtId="0" fontId="6" fillId="3" borderId="0" xfId="0" applyFont="1" applyFill="1"/>
    <xf numFmtId="44" fontId="6" fillId="3" borderId="0" xfId="2" applyNumberFormat="1" applyFont="1" applyFill="1"/>
    <xf numFmtId="168" fontId="7" fillId="3" borderId="0" xfId="2" applyNumberFormat="1" applyFont="1" applyFill="1"/>
    <xf numFmtId="166" fontId="7" fillId="3" borderId="0" xfId="2" applyNumberFormat="1" applyFont="1" applyFill="1"/>
    <xf numFmtId="168" fontId="4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8" fontId="7" fillId="3" borderId="5" xfId="0" applyNumberFormat="1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168" fontId="4" fillId="3" borderId="5" xfId="0" quotePrefix="1" applyNumberFormat="1" applyFont="1" applyFill="1" applyBorder="1" applyAlignment="1">
      <alignment horizontal="center"/>
    </xf>
    <xf numFmtId="166" fontId="4" fillId="3" borderId="5" xfId="0" applyNumberFormat="1" applyFont="1" applyFill="1" applyBorder="1" applyAlignment="1">
      <alignment horizontal="center"/>
    </xf>
    <xf numFmtId="168" fontId="7" fillId="3" borderId="3" xfId="2" applyNumberFormat="1" applyFont="1" applyFill="1" applyBorder="1"/>
    <xf numFmtId="173" fontId="8" fillId="3" borderId="0" xfId="0" applyNumberFormat="1" applyFont="1" applyFill="1" applyBorder="1"/>
    <xf numFmtId="43" fontId="8" fillId="3" borderId="6" xfId="1" applyFont="1" applyFill="1" applyBorder="1"/>
    <xf numFmtId="173" fontId="7" fillId="3" borderId="10" xfId="0" applyNumberFormat="1" applyFont="1" applyFill="1" applyBorder="1"/>
    <xf numFmtId="44" fontId="7" fillId="3" borderId="8" xfId="0" applyNumberFormat="1" applyFont="1" applyFill="1" applyBorder="1"/>
    <xf numFmtId="173" fontId="6" fillId="3" borderId="0" xfId="0" applyNumberFormat="1" applyFont="1" applyFill="1" applyBorder="1"/>
    <xf numFmtId="173" fontId="6" fillId="3" borderId="3" xfId="0" applyNumberFormat="1" applyFont="1" applyFill="1" applyBorder="1"/>
    <xf numFmtId="164" fontId="6" fillId="3" borderId="6" xfId="2" applyNumberFormat="1" applyFont="1" applyFill="1" applyBorder="1"/>
    <xf numFmtId="173" fontId="11" fillId="3" borderId="0" xfId="0" applyNumberFormat="1" applyFont="1" applyFill="1" applyBorder="1"/>
    <xf numFmtId="166" fontId="6" fillId="3" borderId="1" xfId="2" applyNumberFormat="1" applyFont="1" applyFill="1" applyBorder="1"/>
    <xf numFmtId="174" fontId="6" fillId="3" borderId="5" xfId="1" applyNumberFormat="1" applyFont="1" applyFill="1" applyBorder="1" applyAlignment="1">
      <alignment horizontal="center"/>
    </xf>
    <xf numFmtId="167" fontId="6" fillId="3" borderId="0" xfId="0" applyNumberFormat="1" applyFont="1" applyFill="1" applyBorder="1"/>
    <xf numFmtId="171" fontId="1" fillId="3" borderId="0" xfId="3" applyNumberFormat="1" applyFont="1" applyFill="1"/>
    <xf numFmtId="10" fontId="6" fillId="3" borderId="6" xfId="3" applyNumberFormat="1" applyFont="1" applyFill="1" applyBorder="1"/>
    <xf numFmtId="173" fontId="7" fillId="3" borderId="0" xfId="0" applyNumberFormat="1" applyFont="1" applyFill="1" applyBorder="1"/>
    <xf numFmtId="167" fontId="7" fillId="3" borderId="0" xfId="0" applyNumberFormat="1" applyFont="1" applyFill="1" applyBorder="1"/>
    <xf numFmtId="171" fontId="6" fillId="3" borderId="6" xfId="3" applyNumberFormat="1" applyFont="1" applyFill="1" applyBorder="1"/>
    <xf numFmtId="175" fontId="7" fillId="3" borderId="0" xfId="2" applyNumberFormat="1" applyFont="1" applyFill="1" applyBorder="1"/>
    <xf numFmtId="169" fontId="7" fillId="3" borderId="7" xfId="1" applyNumberFormat="1" applyFont="1" applyFill="1" applyBorder="1" applyAlignment="1">
      <alignment horizontal="center"/>
    </xf>
    <xf numFmtId="169" fontId="7" fillId="3" borderId="5" xfId="1" applyNumberFormat="1" applyFont="1" applyFill="1" applyBorder="1" applyAlignment="1">
      <alignment horizontal="center"/>
    </xf>
    <xf numFmtId="166" fontId="6" fillId="3" borderId="7" xfId="0" applyNumberFormat="1" applyFont="1" applyFill="1" applyBorder="1"/>
    <xf numFmtId="167" fontId="6" fillId="3" borderId="3" xfId="0" applyNumberFormat="1" applyFont="1" applyFill="1" applyBorder="1"/>
    <xf numFmtId="167" fontId="11" fillId="3" borderId="0" xfId="0" applyNumberFormat="1" applyFont="1" applyFill="1" applyBorder="1"/>
    <xf numFmtId="167" fontId="7" fillId="3" borderId="10" xfId="0" applyNumberFormat="1" applyFont="1" applyFill="1" applyBorder="1"/>
    <xf numFmtId="164" fontId="7" fillId="3" borderId="11" xfId="2" applyNumberFormat="1" applyFont="1" applyFill="1" applyBorder="1"/>
    <xf numFmtId="168" fontId="4" fillId="3" borderId="7" xfId="2" applyNumberFormat="1" applyFont="1" applyFill="1" applyBorder="1"/>
    <xf numFmtId="43" fontId="0" fillId="3" borderId="0" xfId="0" applyNumberFormat="1" applyFill="1"/>
    <xf numFmtId="0" fontId="4" fillId="3" borderId="2" xfId="0" applyFont="1" applyFill="1" applyBorder="1"/>
    <xf numFmtId="164" fontId="19" fillId="3" borderId="2" xfId="1" applyNumberFormat="1" applyFont="1" applyFill="1" applyBorder="1"/>
    <xf numFmtId="167" fontId="19" fillId="3" borderId="3" xfId="2" applyNumberFormat="1" applyFont="1" applyFill="1" applyBorder="1"/>
    <xf numFmtId="166" fontId="19" fillId="3" borderId="4" xfId="2" applyNumberFormat="1" applyFont="1" applyFill="1" applyBorder="1"/>
    <xf numFmtId="164" fontId="19" fillId="3" borderId="3" xfId="1" applyNumberFormat="1" applyFont="1" applyFill="1" applyBorder="1"/>
    <xf numFmtId="166" fontId="19" fillId="3" borderId="3" xfId="2" applyNumberFormat="1" applyFont="1" applyFill="1" applyBorder="1"/>
    <xf numFmtId="173" fontId="19" fillId="3" borderId="3" xfId="2" applyNumberFormat="1" applyFont="1" applyFill="1" applyBorder="1"/>
    <xf numFmtId="0" fontId="4" fillId="3" borderId="3" xfId="0" applyFont="1" applyFill="1" applyBorder="1"/>
    <xf numFmtId="168" fontId="19" fillId="3" borderId="3" xfId="2" applyNumberFormat="1" applyFont="1" applyFill="1" applyBorder="1"/>
    <xf numFmtId="165" fontId="19" fillId="3" borderId="3" xfId="2" applyNumberFormat="1" applyFont="1" applyFill="1" applyBorder="1"/>
    <xf numFmtId="166" fontId="19" fillId="3" borderId="1" xfId="2" applyNumberFormat="1" applyFont="1" applyFill="1" applyBorder="1"/>
    <xf numFmtId="0" fontId="4" fillId="3" borderId="6" xfId="0" applyFont="1" applyFill="1" applyBorder="1"/>
    <xf numFmtId="0" fontId="4" fillId="3" borderId="9" xfId="0" applyFont="1" applyFill="1" applyBorder="1"/>
    <xf numFmtId="164" fontId="19" fillId="3" borderId="10" xfId="1" applyNumberFormat="1" applyFont="1" applyFill="1" applyBorder="1"/>
    <xf numFmtId="166" fontId="19" fillId="3" borderId="10" xfId="2" applyNumberFormat="1" applyFont="1" applyFill="1" applyBorder="1"/>
    <xf numFmtId="0" fontId="4" fillId="3" borderId="10" xfId="0" applyFont="1" applyFill="1" applyBorder="1"/>
    <xf numFmtId="164" fontId="23" fillId="3" borderId="0" xfId="1" applyNumberFormat="1" applyFont="1" applyFill="1" applyBorder="1"/>
    <xf numFmtId="168" fontId="2" fillId="3" borderId="0" xfId="2" applyNumberFormat="1" applyFont="1" applyFill="1"/>
    <xf numFmtId="168" fontId="4" fillId="3" borderId="5" xfId="0" applyNumberFormat="1" applyFont="1" applyFill="1" applyBorder="1" applyAlignment="1">
      <alignment horizontal="center"/>
    </xf>
    <xf numFmtId="44" fontId="6" fillId="3" borderId="0" xfId="2" applyNumberFormat="1" applyFont="1" applyFill="1" applyBorder="1"/>
    <xf numFmtId="170" fontId="6" fillId="3" borderId="6" xfId="1" applyNumberFormat="1" applyFont="1" applyFill="1" applyBorder="1"/>
    <xf numFmtId="170" fontId="6" fillId="3" borderId="0" xfId="2" applyNumberFormat="1" applyFont="1" applyFill="1" applyBorder="1"/>
    <xf numFmtId="170" fontId="6" fillId="3" borderId="7" xfId="2" applyNumberFormat="1" applyFont="1" applyFill="1" applyBorder="1"/>
    <xf numFmtId="44" fontId="8" fillId="3" borderId="0" xfId="2" applyNumberFormat="1" applyFont="1" applyFill="1" applyBorder="1"/>
    <xf numFmtId="170" fontId="8" fillId="3" borderId="6" xfId="1" applyNumberFormat="1" applyFont="1" applyFill="1" applyBorder="1"/>
    <xf numFmtId="170" fontId="8" fillId="3" borderId="0" xfId="0" applyNumberFormat="1" applyFont="1" applyFill="1" applyBorder="1"/>
    <xf numFmtId="170" fontId="8" fillId="3" borderId="7" xfId="2" applyNumberFormat="1" applyFont="1" applyFill="1" applyBorder="1"/>
    <xf numFmtId="44" fontId="7" fillId="3" borderId="10" xfId="2" applyNumberFormat="1" applyFont="1" applyFill="1" applyBorder="1"/>
    <xf numFmtId="170" fontId="7" fillId="3" borderId="9" xfId="0" applyNumberFormat="1" applyFont="1" applyFill="1" applyBorder="1"/>
    <xf numFmtId="170" fontId="7" fillId="3" borderId="10" xfId="0" applyNumberFormat="1" applyFont="1" applyFill="1" applyBorder="1"/>
    <xf numFmtId="170" fontId="7" fillId="3" borderId="11" xfId="0" applyNumberFormat="1" applyFont="1" applyFill="1" applyBorder="1"/>
    <xf numFmtId="170" fontId="6" fillId="3" borderId="6" xfId="0" applyNumberFormat="1" applyFont="1" applyFill="1" applyBorder="1"/>
    <xf numFmtId="170" fontId="6" fillId="3" borderId="0" xfId="0" applyNumberFormat="1" applyFont="1" applyFill="1" applyBorder="1"/>
    <xf numFmtId="170" fontId="6" fillId="3" borderId="7" xfId="0" applyNumberFormat="1" applyFont="1" applyFill="1" applyBorder="1"/>
    <xf numFmtId="44" fontId="6" fillId="3" borderId="3" xfId="2" applyNumberFormat="1" applyFont="1" applyFill="1" applyBorder="1"/>
    <xf numFmtId="170" fontId="6" fillId="3" borderId="2" xfId="0" applyNumberFormat="1" applyFont="1" applyFill="1" applyBorder="1"/>
    <xf numFmtId="170" fontId="6" fillId="3" borderId="3" xfId="0" applyNumberFormat="1" applyFont="1" applyFill="1" applyBorder="1"/>
    <xf numFmtId="170" fontId="6" fillId="3" borderId="4" xfId="0" applyNumberFormat="1" applyFont="1" applyFill="1" applyBorder="1"/>
    <xf numFmtId="44" fontId="11" fillId="3" borderId="0" xfId="2" applyNumberFormat="1" applyFont="1" applyFill="1" applyBorder="1"/>
    <xf numFmtId="170" fontId="11" fillId="3" borderId="6" xfId="0" applyNumberFormat="1" applyFont="1" applyFill="1" applyBorder="1"/>
    <xf numFmtId="170" fontId="11" fillId="3" borderId="0" xfId="0" applyNumberFormat="1" applyFont="1" applyFill="1" applyBorder="1"/>
    <xf numFmtId="170" fontId="11" fillId="3" borderId="7" xfId="0" applyNumberFormat="1" applyFont="1" applyFill="1" applyBorder="1"/>
    <xf numFmtId="170" fontId="8" fillId="3" borderId="6" xfId="0" applyNumberFormat="1" applyFont="1" applyFill="1" applyBorder="1"/>
    <xf numFmtId="170" fontId="8" fillId="3" borderId="7" xfId="0" applyNumberFormat="1" applyFont="1" applyFill="1" applyBorder="1"/>
    <xf numFmtId="43" fontId="6" fillId="3" borderId="6" xfId="1" applyNumberFormat="1" applyFont="1" applyFill="1" applyBorder="1"/>
    <xf numFmtId="43" fontId="11" fillId="3" borderId="6" xfId="1" applyNumberFormat="1" applyFont="1" applyFill="1" applyBorder="1"/>
    <xf numFmtId="43" fontId="7" fillId="3" borderId="6" xfId="0" applyNumberFormat="1" applyFont="1" applyFill="1" applyBorder="1"/>
    <xf numFmtId="170" fontId="7" fillId="3" borderId="6" xfId="0" applyNumberFormat="1" applyFont="1" applyFill="1" applyBorder="1"/>
    <xf numFmtId="170" fontId="7" fillId="3" borderId="0" xfId="0" applyNumberFormat="1" applyFont="1" applyFill="1" applyBorder="1"/>
    <xf numFmtId="170" fontId="14" fillId="3" borderId="7" xfId="0" applyNumberFormat="1" applyFont="1" applyFill="1" applyBorder="1"/>
    <xf numFmtId="164" fontId="6" fillId="3" borderId="9" xfId="1" applyNumberFormat="1" applyFont="1" applyFill="1" applyBorder="1"/>
    <xf numFmtId="167" fontId="6" fillId="3" borderId="10" xfId="2" applyNumberFormat="1" applyFont="1" applyFill="1" applyBorder="1"/>
    <xf numFmtId="166" fontId="6" fillId="3" borderId="11" xfId="2" applyNumberFormat="1" applyFont="1" applyFill="1" applyBorder="1"/>
    <xf numFmtId="0" fontId="6" fillId="3" borderId="9" xfId="0" applyFont="1" applyFill="1" applyBorder="1"/>
    <xf numFmtId="167" fontId="6" fillId="3" borderId="10" xfId="0" applyNumberFormat="1" applyFont="1" applyFill="1" applyBorder="1"/>
    <xf numFmtId="0" fontId="6" fillId="3" borderId="11" xfId="0" applyFont="1" applyFill="1" applyBorder="1"/>
    <xf numFmtId="0" fontId="6" fillId="3" borderId="10" xfId="0" applyFont="1" applyFill="1" applyBorder="1"/>
    <xf numFmtId="165" fontId="6" fillId="3" borderId="10" xfId="2" applyNumberFormat="1" applyFont="1" applyFill="1" applyBorder="1"/>
    <xf numFmtId="170" fontId="6" fillId="3" borderId="9" xfId="0" applyNumberFormat="1" applyFont="1" applyFill="1" applyBorder="1"/>
    <xf numFmtId="170" fontId="6" fillId="3" borderId="10" xfId="0" applyNumberFormat="1" applyFont="1" applyFill="1" applyBorder="1"/>
    <xf numFmtId="170" fontId="6" fillId="3" borderId="11" xfId="0" applyNumberFormat="1" applyFont="1" applyFill="1" applyBorder="1"/>
    <xf numFmtId="170" fontId="7" fillId="3" borderId="7" xfId="2" applyNumberFormat="1" applyFont="1" applyFill="1" applyBorder="1"/>
    <xf numFmtId="44" fontId="7" fillId="3" borderId="5" xfId="2" applyNumberFormat="1" applyFont="1" applyFill="1" applyBorder="1"/>
    <xf numFmtId="170" fontId="7" fillId="3" borderId="7" xfId="0" applyNumberFormat="1" applyFont="1" applyFill="1" applyBorder="1"/>
    <xf numFmtId="44" fontId="7" fillId="3" borderId="5" xfId="0" applyNumberFormat="1" applyFont="1" applyFill="1" applyBorder="1"/>
    <xf numFmtId="170" fontId="4" fillId="3" borderId="6" xfId="1" applyNumberFormat="1" applyFont="1" applyFill="1" applyBorder="1"/>
    <xf numFmtId="170" fontId="4" fillId="3" borderId="0" xfId="2" applyNumberFormat="1" applyFont="1" applyFill="1" applyBorder="1"/>
    <xf numFmtId="170" fontId="4" fillId="3" borderId="7" xfId="2" applyNumberFormat="1" applyFont="1" applyFill="1" applyBorder="1"/>
    <xf numFmtId="170" fontId="7" fillId="3" borderId="6" xfId="1" applyNumberFormat="1" applyFont="1" applyFill="1" applyBorder="1"/>
    <xf numFmtId="170" fontId="7" fillId="3" borderId="0" xfId="2" applyNumberFormat="1" applyFont="1" applyFill="1" applyBorder="1"/>
    <xf numFmtId="170" fontId="19" fillId="3" borderId="9" xfId="1" applyNumberFormat="1" applyFont="1" applyFill="1" applyBorder="1"/>
    <xf numFmtId="170" fontId="19" fillId="3" borderId="10" xfId="2" applyNumberFormat="1" applyFont="1" applyFill="1" applyBorder="1"/>
    <xf numFmtId="170" fontId="19" fillId="3" borderId="11" xfId="2" applyNumberFormat="1" applyFont="1" applyFill="1" applyBorder="1"/>
    <xf numFmtId="0" fontId="2" fillId="3" borderId="2" xfId="0" applyFont="1" applyFill="1" applyBorder="1"/>
    <xf numFmtId="164" fontId="0" fillId="3" borderId="2" xfId="1" applyNumberFormat="1" applyFont="1" applyFill="1" applyBorder="1"/>
    <xf numFmtId="167" fontId="0" fillId="3" borderId="3" xfId="2" applyNumberFormat="1" applyFont="1" applyFill="1" applyBorder="1"/>
    <xf numFmtId="166" fontId="0" fillId="3" borderId="4" xfId="2" applyNumberFormat="1" applyFont="1" applyFill="1" applyBorder="1"/>
    <xf numFmtId="0" fontId="0" fillId="3" borderId="3" xfId="0" applyFill="1" applyBorder="1"/>
    <xf numFmtId="167" fontId="0" fillId="3" borderId="3" xfId="0" applyNumberFormat="1" applyFill="1" applyBorder="1"/>
    <xf numFmtId="0" fontId="0" fillId="3" borderId="2" xfId="0" applyFill="1" applyBorder="1"/>
    <xf numFmtId="0" fontId="0" fillId="3" borderId="4" xfId="0" applyFill="1" applyBorder="1"/>
    <xf numFmtId="164" fontId="0" fillId="3" borderId="3" xfId="1" applyNumberFormat="1" applyFont="1" applyFill="1" applyBorder="1"/>
    <xf numFmtId="166" fontId="0" fillId="3" borderId="3" xfId="2" applyNumberFormat="1" applyFont="1" applyFill="1" applyBorder="1"/>
    <xf numFmtId="0" fontId="2" fillId="3" borderId="3" xfId="0" applyFont="1" applyFill="1" applyBorder="1"/>
    <xf numFmtId="44" fontId="0" fillId="3" borderId="3" xfId="2" applyNumberFormat="1" applyFont="1" applyFill="1" applyBorder="1"/>
    <xf numFmtId="166" fontId="2" fillId="3" borderId="1" xfId="2" applyNumberFormat="1" applyFont="1" applyFill="1" applyBorder="1"/>
    <xf numFmtId="164" fontId="0" fillId="3" borderId="6" xfId="1" applyNumberFormat="1" applyFont="1" applyFill="1" applyBorder="1"/>
    <xf numFmtId="165" fontId="0" fillId="3" borderId="0" xfId="2" applyNumberFormat="1" applyFont="1" applyFill="1" applyBorder="1"/>
    <xf numFmtId="0" fontId="0" fillId="3" borderId="0" xfId="0" applyFill="1" applyBorder="1"/>
    <xf numFmtId="167" fontId="0" fillId="3" borderId="0" xfId="0" applyNumberFormat="1" applyFill="1" applyBorder="1"/>
    <xf numFmtId="166" fontId="7" fillId="3" borderId="0" xfId="2" applyNumberFormat="1" applyFont="1" applyFill="1" applyBorder="1"/>
    <xf numFmtId="0" fontId="0" fillId="3" borderId="6" xfId="0" applyFill="1" applyBorder="1"/>
    <xf numFmtId="164" fontId="0" fillId="3" borderId="0" xfId="1" applyNumberFormat="1" applyFont="1" applyFill="1" applyBorder="1"/>
    <xf numFmtId="44" fontId="0" fillId="3" borderId="0" xfId="2" applyNumberFormat="1" applyFont="1" applyFill="1" applyBorder="1"/>
    <xf numFmtId="164" fontId="24" fillId="3" borderId="9" xfId="1" applyNumberFormat="1" applyFont="1" applyFill="1" applyBorder="1"/>
    <xf numFmtId="165" fontId="24" fillId="3" borderId="10" xfId="2" applyNumberFormat="1" applyFont="1" applyFill="1" applyBorder="1"/>
    <xf numFmtId="166" fontId="4" fillId="3" borderId="11" xfId="2" applyNumberFormat="1" applyFont="1" applyFill="1" applyBorder="1"/>
    <xf numFmtId="0" fontId="24" fillId="3" borderId="10" xfId="0" applyFont="1" applyFill="1" applyBorder="1"/>
    <xf numFmtId="167" fontId="24" fillId="3" borderId="10" xfId="0" applyNumberFormat="1" applyFont="1" applyFill="1" applyBorder="1"/>
    <xf numFmtId="166" fontId="4" fillId="3" borderId="10" xfId="2" applyNumberFormat="1" applyFont="1" applyFill="1" applyBorder="1"/>
    <xf numFmtId="0" fontId="24" fillId="3" borderId="9" xfId="0" applyFont="1" applyFill="1" applyBorder="1"/>
    <xf numFmtId="164" fontId="24" fillId="3" borderId="10" xfId="1" applyNumberFormat="1" applyFont="1" applyFill="1" applyBorder="1"/>
    <xf numFmtId="44" fontId="24" fillId="3" borderId="10" xfId="2" applyNumberFormat="1" applyFont="1" applyFill="1" applyBorder="1"/>
    <xf numFmtId="166" fontId="4" fillId="3" borderId="8" xfId="2" applyNumberFormat="1" applyFont="1" applyFill="1" applyBorder="1"/>
    <xf numFmtId="0" fontId="24" fillId="3" borderId="0" xfId="0" applyFont="1" applyFill="1"/>
    <xf numFmtId="166" fontId="4" fillId="3" borderId="0" xfId="2" applyNumberFormat="1" applyFont="1" applyFill="1"/>
    <xf numFmtId="167" fontId="0" fillId="3" borderId="0" xfId="0" applyNumberFormat="1" applyFill="1"/>
    <xf numFmtId="165" fontId="21" fillId="3" borderId="0" xfId="2" applyNumberFormat="1" applyFont="1" applyFill="1" applyBorder="1" applyAlignment="1"/>
    <xf numFmtId="168" fontId="21" fillId="3" borderId="0" xfId="2" applyNumberFormat="1" applyFont="1" applyFill="1" applyBorder="1" applyAlignment="1"/>
    <xf numFmtId="0" fontId="7" fillId="3" borderId="0" xfId="0" applyFont="1" applyFill="1" applyBorder="1" applyAlignment="1">
      <alignment wrapText="1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164" fontId="3" fillId="3" borderId="2" xfId="1" applyNumberFormat="1" applyFont="1" applyFill="1" applyBorder="1" applyAlignment="1"/>
    <xf numFmtId="0" fontId="0" fillId="3" borderId="4" xfId="0" applyFill="1" applyBorder="1" applyAlignment="1"/>
    <xf numFmtId="9" fontId="6" fillId="3" borderId="0" xfId="0" applyNumberFormat="1" applyFont="1" applyFill="1" applyAlignment="1">
      <alignment horizontal="center" wrapText="1"/>
    </xf>
    <xf numFmtId="0" fontId="6" fillId="3" borderId="0" xfId="0" applyFont="1" applyFill="1" applyAlignment="1">
      <alignment horizontal="center" wrapText="1"/>
    </xf>
  </cellXfs>
  <cellStyles count="9">
    <cellStyle name="Comma" xfId="1" builtinId="3"/>
    <cellStyle name="Currency" xfId="2" builtinId="4"/>
    <cellStyle name="Normal" xfId="0" builtinId="0"/>
    <cellStyle name="Output Amounts" xfId="4"/>
    <cellStyle name="Output Column Headings" xfId="5"/>
    <cellStyle name="Output Line Items" xfId="6"/>
    <cellStyle name="Output Report Heading" xfId="7"/>
    <cellStyle name="Output Report Title" xfId="8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sting%20and%20Rates%20-%20working%20files/Rate%20Case%202013/RD/RA2014%20version%202%20-%203%20perce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ata\VJG\Rate%20Case%202009\RD\History%20of%20RC%20ratios%20and%20rate%20increas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idation of Unit cost and rev"/>
      <sheetName val="testing"/>
      <sheetName val="Sc for UARB"/>
      <sheetName val="Details of RC calc"/>
      <sheetName val="Evidence"/>
      <sheetName val="Evidence2"/>
      <sheetName val="Revenue Analysis"/>
      <sheetName val="BI by class"/>
      <sheetName val="AAR Customers"/>
      <sheetName val="BillDetATLTestY"/>
      <sheetName val="Proof of Revenue"/>
      <sheetName val="FAM and DSM Riders"/>
      <sheetName val="Tariff Rep"/>
      <sheetName val="Rate Chrge Imbalance"/>
      <sheetName val="Unit Rev Curves"/>
      <sheetName val="RC ratio history"/>
    </sheetNames>
    <sheetDataSet>
      <sheetData sheetId="0"/>
      <sheetData sheetId="1"/>
      <sheetData sheetId="2"/>
      <sheetData sheetId="3"/>
      <sheetData sheetId="4"/>
      <sheetData sheetId="5"/>
      <sheetData sheetId="6">
        <row r="10">
          <cell r="H10">
            <v>623421598.87045193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1"/>
      <sheetName val="Exhibit 2"/>
      <sheetName val="Long term history since 1990"/>
      <sheetName val="Ratio History"/>
    </sheetNames>
    <sheetDataSet>
      <sheetData sheetId="0"/>
      <sheetData sheetId="1"/>
      <sheetData sheetId="2"/>
      <sheetData sheetId="3">
        <row r="1">
          <cell r="A1" t="str">
            <v>REVENUE/COST RATIO HISTORY IN THE 10 YEAR PERIOD FROM 1998 TO 2007</v>
          </cell>
        </row>
        <row r="3">
          <cell r="B3" t="str">
            <v>1998 to 2002</v>
          </cell>
          <cell r="D3" t="str">
            <v>2003 to 2005</v>
          </cell>
          <cell r="F3">
            <v>2006</v>
          </cell>
          <cell r="H3">
            <v>2007</v>
          </cell>
          <cell r="J3" t="str">
            <v>10 years</v>
          </cell>
        </row>
        <row r="4">
          <cell r="B4" t="str">
            <v xml:space="preserve">The UARB's decision on Compliance Filing from December 5, 2002. </v>
          </cell>
          <cell r="D4" t="str">
            <v>The UARB's decision on March 31, 2005</v>
          </cell>
          <cell r="F4" t="str">
            <v>The UARB's decision on March 10, 2006.  (Compliance Filing)</v>
          </cell>
          <cell r="H4" t="str">
            <v>NSPI's Application from October 10th, 2006</v>
          </cell>
          <cell r="J4" t="str">
            <v>Cumulative % increse from 1998 to 2007</v>
          </cell>
        </row>
        <row r="5">
          <cell r="B5" t="str">
            <v>R/C</v>
          </cell>
          <cell r="C5" t="str">
            <v>% Increase</v>
          </cell>
          <cell r="D5" t="str">
            <v>R/C</v>
          </cell>
          <cell r="E5" t="str">
            <v>% Increase</v>
          </cell>
          <cell r="F5" t="str">
            <v>R/C</v>
          </cell>
          <cell r="G5" t="str">
            <v>% Increase</v>
          </cell>
          <cell r="H5" t="str">
            <v>R/C</v>
          </cell>
          <cell r="I5" t="str">
            <v>% Increase</v>
          </cell>
          <cell r="J5" t="str">
            <v>% Increase</v>
          </cell>
        </row>
        <row r="7">
          <cell r="A7" t="str">
            <v>Inflation</v>
          </cell>
          <cell r="C7">
            <v>0.11100837453812029</v>
          </cell>
          <cell r="E7">
            <v>9.0986338354902108E-2</v>
          </cell>
          <cell r="G7">
            <v>2.8894255309428463E-2</v>
          </cell>
          <cell r="I7">
            <v>1.9797314424237822E-2</v>
          </cell>
          <cell r="J7">
            <v>0.25068628262668868</v>
          </cell>
        </row>
        <row r="9">
          <cell r="A9" t="str">
            <v>Total In-Province Actual Sales Indexed on 1997</v>
          </cell>
          <cell r="C9">
            <v>-1.5726410384423462E-2</v>
          </cell>
          <cell r="E9">
            <v>4.0439340988517092E-2</v>
          </cell>
          <cell r="G9">
            <v>0.10746380429355984</v>
          </cell>
          <cell r="I9">
            <v>8.4997503744383307E-2</v>
          </cell>
          <cell r="J9">
            <v>0.21717423864203678</v>
          </cell>
        </row>
        <row r="10">
          <cell r="A10" t="str">
            <v>Total In-Province Actual Sales Indexed on 1998</v>
          </cell>
          <cell r="C10">
            <v>1.4668039114770881E-2</v>
          </cell>
          <cell r="E10">
            <v>4.1688111168296516E-2</v>
          </cell>
          <cell r="G10">
            <v>0.11078229541945439</v>
          </cell>
          <cell r="I10">
            <v>8.7622233659289783E-2</v>
          </cell>
          <cell r="J10">
            <v>0.25476067936181157</v>
          </cell>
        </row>
        <row r="12">
          <cell r="A12" t="str">
            <v>ABOVE-THE-LINE CLASSES</v>
          </cell>
        </row>
        <row r="13">
          <cell r="A13" t="str">
            <v xml:space="preserve"> Residential</v>
          </cell>
        </row>
        <row r="14">
          <cell r="A14" t="str">
            <v xml:space="preserve">    Residential non ETS</v>
          </cell>
        </row>
        <row r="15">
          <cell r="A15" t="str">
            <v xml:space="preserve">    Residential ETS</v>
          </cell>
        </row>
        <row r="16">
          <cell r="A16" t="str">
            <v xml:space="preserve">     Total Residential</v>
          </cell>
          <cell r="B16">
            <v>0.9823356636051972</v>
          </cell>
          <cell r="C16">
            <v>3.1199999999999894E-2</v>
          </cell>
          <cell r="D16">
            <v>0.96776083598140339</v>
          </cell>
          <cell r="E16">
            <v>6.1871648095869647E-2</v>
          </cell>
          <cell r="F16">
            <v>0.97128677676537989</v>
          </cell>
          <cell r="G16">
            <v>8.63681930599558E-2</v>
          </cell>
          <cell r="H16">
            <v>0.97889023813865073</v>
          </cell>
          <cell r="I16">
            <v>4.7056411712822266E-2</v>
          </cell>
          <cell r="J16">
            <v>0.24555254079365829</v>
          </cell>
        </row>
        <row r="17">
          <cell r="A17" t="str">
            <v xml:space="preserve"> Commercial</v>
          </cell>
        </row>
        <row r="18">
          <cell r="A18" t="str">
            <v xml:space="preserve">    Small General</v>
          </cell>
          <cell r="B18">
            <v>0.99995022696905367</v>
          </cell>
          <cell r="C18">
            <v>3.6000000000000476E-3</v>
          </cell>
          <cell r="D18">
            <v>1.0041897452294053</v>
          </cell>
          <cell r="E18">
            <v>6.1871648095869869E-2</v>
          </cell>
          <cell r="F18">
            <v>1.0077513476894904</v>
          </cell>
          <cell r="G18">
            <v>8.63681930599558E-2</v>
          </cell>
          <cell r="H18">
            <v>1.0117049703862859</v>
          </cell>
          <cell r="I18">
            <v>4.7056411712822266E-2</v>
          </cell>
          <cell r="J18">
            <v>0.2122154091742785</v>
          </cell>
        </row>
        <row r="19">
          <cell r="A19" t="str">
            <v xml:space="preserve">    General Demand</v>
          </cell>
          <cell r="B19">
            <v>1.0781330357026302</v>
          </cell>
          <cell r="C19">
            <v>0.02</v>
          </cell>
          <cell r="D19">
            <v>1.0861491814667736</v>
          </cell>
          <cell r="E19">
            <v>3.0935824047934934E-2</v>
          </cell>
          <cell r="F19">
            <v>1.0774999999999999</v>
          </cell>
          <cell r="G19">
            <v>7.6481735255417238E-2</v>
          </cell>
          <cell r="H19">
            <v>1.0707415</v>
          </cell>
          <cell r="I19">
            <v>2.0358556404515005E-2</v>
          </cell>
          <cell r="J19">
            <v>0.15502472004653933</v>
          </cell>
        </row>
        <row r="20">
          <cell r="A20" t="str">
            <v xml:space="preserve">    Large General</v>
          </cell>
          <cell r="B20">
            <v>0.94745315402343755</v>
          </cell>
          <cell r="C20">
            <v>4.4799999999999951E-2</v>
          </cell>
          <cell r="D20">
            <v>0.96746220006694439</v>
          </cell>
          <cell r="E20">
            <v>6.1871648095869869E-2</v>
          </cell>
          <cell r="F20">
            <v>0.97399999999999998</v>
          </cell>
          <cell r="G20">
            <v>9.7805961759396709E-2</v>
          </cell>
          <cell r="H20">
            <v>0.98759605490100133</v>
          </cell>
          <cell r="I20">
            <v>4.7056411712822266E-2</v>
          </cell>
          <cell r="J20">
            <v>0.27526621637133175</v>
          </cell>
        </row>
        <row r="21">
          <cell r="A21" t="str">
            <v xml:space="preserve">     Total Commercial</v>
          </cell>
          <cell r="B21">
            <v>1.060501660564958</v>
          </cell>
          <cell r="C21">
            <v>2.1800000000000042E-2</v>
          </cell>
          <cell r="D21">
            <v>1.0637281060700234</v>
          </cell>
          <cell r="E21">
            <v>3.7024234579862147E-2</v>
          </cell>
          <cell r="F21">
            <v>1.0584896806965198</v>
          </cell>
          <cell r="G21">
            <v>7.9671992270500036E-2</v>
          </cell>
          <cell r="H21">
            <v>1.0551953768771714</v>
          </cell>
          <cell r="I21">
            <v>2.5689418096511263E-2</v>
          </cell>
          <cell r="J21">
            <v>0.17344439400495903</v>
          </cell>
        </row>
        <row r="23">
          <cell r="A23" t="str">
            <v xml:space="preserve"> Residential &amp; Commercial</v>
          </cell>
          <cell r="B23">
            <v>1.0115000000000001</v>
          </cell>
          <cell r="C23">
            <v>2.750000000000008E-2</v>
          </cell>
          <cell r="D23">
            <v>1.0031518600844589</v>
          </cell>
          <cell r="E23">
            <v>5.2014574949418746E-2</v>
          </cell>
          <cell r="F23">
            <v>1.0035727157762833</v>
          </cell>
          <cell r="G23">
            <v>8.374347062465537E-2</v>
          </cell>
          <cell r="H23">
            <v>1.0067823363484358</v>
          </cell>
          <cell r="I23">
            <v>3.8766116193724276E-2</v>
          </cell>
          <cell r="J23">
            <v>0.21688028773399082</v>
          </cell>
        </row>
        <row r="25">
          <cell r="A25" t="str">
            <v xml:space="preserve"> Industrial</v>
          </cell>
        </row>
        <row r="26">
          <cell r="A26" t="str">
            <v xml:space="preserve">    Small Industrial</v>
          </cell>
          <cell r="B26">
            <v>0.98230245845066433</v>
          </cell>
          <cell r="C26">
            <v>2.6499999999999968E-2</v>
          </cell>
          <cell r="D26">
            <v>1.0161781028112025</v>
          </cell>
          <cell r="E26">
            <v>6.1871648095869869E-2</v>
          </cell>
          <cell r="F26">
            <v>1.013184089143448</v>
          </cell>
          <cell r="G26">
            <v>8.63681930599558E-2</v>
          </cell>
          <cell r="H26">
            <v>1.0219513905909989</v>
          </cell>
          <cell r="I26">
            <v>4.7056411712822266E-2</v>
          </cell>
          <cell r="J26">
            <v>0.23987556548166267</v>
          </cell>
        </row>
        <row r="27">
          <cell r="A27" t="str">
            <v xml:space="preserve">    Medium Industrial</v>
          </cell>
          <cell r="B27">
            <v>0.97959413737037226</v>
          </cell>
          <cell r="C27">
            <v>4.4799999999999951E-2</v>
          </cell>
          <cell r="D27">
            <v>1.0095883947922479</v>
          </cell>
          <cell r="E27">
            <v>6.1871648095869869E-2</v>
          </cell>
          <cell r="F27">
            <v>1.0032265834506053</v>
          </cell>
          <cell r="G27">
            <v>8.63681930599558E-2</v>
          </cell>
          <cell r="H27">
            <v>1.0132436265855396</v>
          </cell>
          <cell r="I27">
            <v>4.7056411712822266E-2</v>
          </cell>
          <cell r="J27">
            <v>0.26197953318581702</v>
          </cell>
        </row>
        <row r="28">
          <cell r="A28" t="str">
            <v xml:space="preserve">    Large Industrial</v>
          </cell>
          <cell r="B28">
            <v>0.91618155888084685</v>
          </cell>
          <cell r="C28">
            <v>4.4799999999999951E-2</v>
          </cell>
          <cell r="D28">
            <v>0.96693263700927612</v>
          </cell>
          <cell r="E28">
            <v>6.1871648095869869E-2</v>
          </cell>
          <cell r="F28">
            <v>0.96529567591878007</v>
          </cell>
          <cell r="G28">
            <v>0.12100000000000022</v>
          </cell>
          <cell r="H28">
            <v>1.0006622211181004</v>
          </cell>
          <cell r="I28">
            <v>4.7056411712822266E-2</v>
          </cell>
          <cell r="J28">
            <v>0.30220956922219644</v>
          </cell>
        </row>
        <row r="29">
          <cell r="A29" t="str">
            <v xml:space="preserve">    Extra Large Industrial</v>
          </cell>
          <cell r="H29">
            <v>0.95</v>
          </cell>
          <cell r="I29">
            <v>4.1079143517317007E-2</v>
          </cell>
          <cell r="J29">
            <v>4.1079143517317007E-2</v>
          </cell>
        </row>
        <row r="30">
          <cell r="A30" t="str">
            <v xml:space="preserve">     Total Industrial</v>
          </cell>
          <cell r="B30">
            <v>0.9420020770586901</v>
          </cell>
          <cell r="C30">
            <v>4.2300000000000004E-2</v>
          </cell>
          <cell r="D30">
            <v>0.99008795248794823</v>
          </cell>
          <cell r="E30">
            <v>6.1871648095869425E-2</v>
          </cell>
          <cell r="F30">
            <v>0.98577854408353405</v>
          </cell>
          <cell r="G30">
            <v>0.10312205224465654</v>
          </cell>
          <cell r="H30">
            <v>0.98115511019322521</v>
          </cell>
          <cell r="I30">
            <v>4.4349706764394092E-2</v>
          </cell>
          <cell r="J30">
            <v>0.27507073703409612</v>
          </cell>
        </row>
        <row r="32">
          <cell r="A32" t="str">
            <v xml:space="preserve"> Other bfr Export Sales</v>
          </cell>
        </row>
        <row r="33">
          <cell r="A33" t="str">
            <v xml:space="preserve">    Municipal</v>
          </cell>
          <cell r="B33">
            <v>0.90990122638514037</v>
          </cell>
          <cell r="C33">
            <v>3.7800000000000056E-2</v>
          </cell>
          <cell r="D33">
            <v>0.95000457637147195</v>
          </cell>
          <cell r="E33">
            <v>6.6910000000000025E-2</v>
          </cell>
          <cell r="F33">
            <v>0.97399999999999998</v>
          </cell>
          <cell r="G33">
            <v>0.12432687413326571</v>
          </cell>
          <cell r="H33">
            <v>0.97394320212504804</v>
          </cell>
          <cell r="I33">
            <v>4.7056411712822266E-2</v>
          </cell>
          <cell r="J33">
            <v>0.30347925623903826</v>
          </cell>
        </row>
        <row r="34">
          <cell r="A34" t="str">
            <v xml:space="preserve">    Unmetered</v>
          </cell>
          <cell r="B34">
            <v>1.1129600113556131</v>
          </cell>
          <cell r="C34">
            <v>0.02</v>
          </cell>
          <cell r="D34">
            <v>0.98713835089492474</v>
          </cell>
          <cell r="E34">
            <v>6.1871648095869869E-2</v>
          </cell>
          <cell r="F34">
            <v>0.98310213415321634</v>
          </cell>
          <cell r="G34">
            <v>8.63681930599558E-2</v>
          </cell>
          <cell r="H34">
            <v>0.99998872254653048</v>
          </cell>
          <cell r="I34">
            <v>-4.3016150451002821E-2</v>
          </cell>
          <cell r="J34">
            <v>0.12604007578568011</v>
          </cell>
        </row>
        <row r="35">
          <cell r="A35" t="str">
            <v xml:space="preserve">     Other before Export Sales</v>
          </cell>
          <cell r="B35">
            <v>1.0265190242278839</v>
          </cell>
          <cell r="C35">
            <v>2.6599999999999957E-2</v>
          </cell>
          <cell r="D35">
            <v>0.97255250163412177</v>
          </cell>
          <cell r="E35">
            <v>6.379915356624033E-2</v>
          </cell>
          <cell r="F35">
            <v>0.9795575553960405</v>
          </cell>
          <cell r="G35">
            <v>0.10075819478975778</v>
          </cell>
          <cell r="H35">
            <v>0.98933407127913886</v>
          </cell>
          <cell r="I35">
            <v>-8.6733191929743159E-3</v>
          </cell>
          <cell r="J35">
            <v>0.19170736318654225</v>
          </cell>
        </row>
        <row r="37">
          <cell r="A37" t="str">
            <v xml:space="preserve"> Total Above-the-line classes</v>
          </cell>
          <cell r="B37">
            <v>0.99989863433853787</v>
          </cell>
          <cell r="C37">
            <v>2.9900000000000038E-2</v>
          </cell>
          <cell r="D37">
            <v>1</v>
          </cell>
          <cell r="E37">
            <v>5.3879076300938689E-2</v>
          </cell>
          <cell r="F37">
            <v>1</v>
          </cell>
          <cell r="G37">
            <v>8.7152650118460739E-2</v>
          </cell>
          <cell r="H37">
            <v>1</v>
          </cell>
          <cell r="I37">
            <v>3.8346723205207711E-2</v>
          </cell>
          <cell r="J37">
            <v>0.22523322682724678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S212"/>
  <sheetViews>
    <sheetView tabSelected="1" view="pageBreakPreview" topLeftCell="A2" zoomScale="60" zoomScaleNormal="75" workbookViewId="0">
      <pane xSplit="1" ySplit="9" topLeftCell="B185" activePane="bottomRight" state="frozen"/>
      <selection activeCell="F16" sqref="F16"/>
      <selection pane="topRight" activeCell="F16" sqref="F16"/>
      <selection pane="bottomLeft" activeCell="F16" sqref="F16"/>
      <selection pane="bottomRight" activeCell="A4" sqref="A4"/>
    </sheetView>
  </sheetViews>
  <sheetFormatPr defaultRowHeight="12.75" x14ac:dyDescent="0.2"/>
  <cols>
    <col min="1" max="1" width="52" style="2" bestFit="1" customWidth="1"/>
    <col min="2" max="2" width="17.140625" style="3" bestFit="1" customWidth="1"/>
    <col min="3" max="3" width="15.5703125" style="4" bestFit="1" customWidth="1"/>
    <col min="4" max="4" width="21.28515625" style="5" bestFit="1" customWidth="1"/>
    <col min="5" max="5" width="12.42578125" style="6" bestFit="1" customWidth="1"/>
    <col min="6" max="6" width="13.7109375" style="6" bestFit="1" customWidth="1"/>
    <col min="7" max="7" width="12.5703125" style="6" bestFit="1" customWidth="1"/>
    <col min="8" max="8" width="10.7109375" style="6" bestFit="1" customWidth="1"/>
    <col min="9" max="9" width="12.7109375" style="6" bestFit="1" customWidth="1"/>
    <col min="10" max="10" width="12.5703125" style="6" bestFit="1" customWidth="1"/>
    <col min="11" max="11" width="16.7109375" style="3" bestFit="1" customWidth="1"/>
    <col min="12" max="12" width="13.7109375" style="5" customWidth="1"/>
    <col min="13" max="13" width="32.28515625" style="2" hidden="1" customWidth="1"/>
    <col min="14" max="14" width="11.42578125" style="3" bestFit="1" customWidth="1"/>
    <col min="15" max="15" width="16.5703125" style="7" bestFit="1" customWidth="1"/>
    <col min="16" max="16" width="12.5703125" style="5" bestFit="1" customWidth="1"/>
    <col min="17" max="17" width="14.85546875" style="6" bestFit="1" customWidth="1"/>
    <col min="18" max="18" width="15.42578125" style="6" customWidth="1"/>
    <col min="19" max="19" width="14.85546875" style="6" bestFit="1" customWidth="1"/>
    <col min="20" max="20" width="19.140625" style="8" bestFit="1" customWidth="1"/>
    <col min="21" max="21" width="20.140625" style="6" hidden="1" customWidth="1"/>
    <col min="22" max="22" width="21.28515625" style="8" hidden="1" customWidth="1"/>
    <col min="23" max="31" width="17.7109375" style="2" hidden="1" customWidth="1"/>
    <col min="32" max="32" width="22.140625" style="8" hidden="1" customWidth="1"/>
    <col min="33" max="33" width="9.28515625" style="6" hidden="1" customWidth="1"/>
    <col min="34" max="34" width="13.7109375" style="6" hidden="1" customWidth="1"/>
    <col min="35" max="35" width="11.42578125" style="6" hidden="1" customWidth="1"/>
    <col min="36" max="36" width="9.28515625" style="6" hidden="1" customWidth="1"/>
    <col min="37" max="37" width="0" style="6" hidden="1" customWidth="1"/>
    <col min="38" max="38" width="20.140625" style="6" hidden="1" customWidth="1"/>
    <col min="39" max="39" width="15" style="6" hidden="1" customWidth="1"/>
    <col min="40" max="40" width="14.7109375" style="6" hidden="1" customWidth="1"/>
    <col min="41" max="42" width="0" style="6" hidden="1" customWidth="1"/>
    <col min="43" max="43" width="14" style="6" bestFit="1" customWidth="1"/>
    <col min="44" max="44" width="9.140625" style="6"/>
    <col min="45" max="45" width="14.42578125" style="6" bestFit="1" customWidth="1"/>
    <col min="46" max="16384" width="9.140625" style="6"/>
  </cols>
  <sheetData>
    <row r="1" spans="1:40" ht="12.75" hidden="1" customHeight="1" x14ac:dyDescent="0.2">
      <c r="A1" s="2">
        <v>1000000</v>
      </c>
      <c r="M1" s="2">
        <v>1000000</v>
      </c>
    </row>
    <row r="2" spans="1:40" s="196" customFormat="1" ht="49.5" x14ac:dyDescent="0.9">
      <c r="A2" s="346" t="s">
        <v>81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  <c r="S2" s="346"/>
      <c r="T2" s="347"/>
      <c r="U2" s="346"/>
      <c r="V2" s="346"/>
      <c r="W2" s="346"/>
      <c r="X2" s="346"/>
      <c r="Y2" s="346"/>
      <c r="Z2" s="346"/>
      <c r="AA2" s="346"/>
      <c r="AB2" s="346"/>
      <c r="AC2" s="346"/>
      <c r="AD2" s="346"/>
      <c r="AE2" s="346"/>
      <c r="AF2" s="346"/>
      <c r="AL2" s="195"/>
    </row>
    <row r="3" spans="1:40" s="157" customFormat="1" ht="20.25" x14ac:dyDescent="0.4">
      <c r="A3" s="196"/>
      <c r="B3" s="194"/>
      <c r="C3" s="172"/>
      <c r="D3" s="195"/>
      <c r="E3" s="194"/>
      <c r="F3" s="172"/>
      <c r="G3" s="195"/>
      <c r="H3" s="194"/>
      <c r="I3" s="172"/>
      <c r="J3" s="195"/>
      <c r="K3" s="194"/>
      <c r="L3" s="195"/>
      <c r="M3" s="196"/>
      <c r="N3" s="194"/>
      <c r="O3" s="172"/>
      <c r="P3" s="195"/>
      <c r="Q3" s="194"/>
      <c r="R3" s="172"/>
      <c r="S3" s="195"/>
      <c r="T3" s="175"/>
      <c r="U3" s="195"/>
      <c r="V3" s="195"/>
      <c r="W3" s="196"/>
      <c r="X3" s="196"/>
      <c r="Y3" s="196"/>
      <c r="Z3" s="196"/>
      <c r="AA3" s="196"/>
      <c r="AB3" s="196"/>
      <c r="AC3" s="196"/>
      <c r="AD3" s="196"/>
      <c r="AE3" s="196"/>
      <c r="AF3" s="195"/>
      <c r="AL3" s="195"/>
    </row>
    <row r="4" spans="1:40" s="157" customFormat="1" ht="38.25" x14ac:dyDescent="0.8">
      <c r="A4" s="197" t="s">
        <v>82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8"/>
      <c r="U4" s="197"/>
      <c r="V4" s="197"/>
      <c r="W4" s="197"/>
      <c r="X4" s="197"/>
      <c r="Y4" s="197"/>
      <c r="Z4" s="197"/>
      <c r="AA4" s="197"/>
      <c r="AB4" s="197"/>
      <c r="AC4" s="197"/>
      <c r="AD4" s="197"/>
      <c r="AE4" s="197"/>
      <c r="AF4" s="197"/>
      <c r="AL4" s="195"/>
    </row>
    <row r="5" spans="1:40" x14ac:dyDescent="0.2">
      <c r="T5" s="2"/>
      <c r="U5" s="9">
        <v>2</v>
      </c>
      <c r="AF5" s="2" t="s">
        <v>0</v>
      </c>
      <c r="AG5" s="6" t="s">
        <v>1</v>
      </c>
    </row>
    <row r="6" spans="1:40" ht="13.5" thickBot="1" x14ac:dyDescent="0.25"/>
    <row r="7" spans="1:40" s="12" customFormat="1" ht="23.25" x14ac:dyDescent="0.35">
      <c r="A7" s="1" t="s">
        <v>96</v>
      </c>
      <c r="B7" s="349" t="s">
        <v>2</v>
      </c>
      <c r="C7" s="350"/>
      <c r="D7" s="351"/>
      <c r="E7" s="349" t="s">
        <v>3</v>
      </c>
      <c r="F7" s="350"/>
      <c r="G7" s="351"/>
      <c r="H7" s="349" t="s">
        <v>4</v>
      </c>
      <c r="I7" s="350"/>
      <c r="J7" s="351"/>
      <c r="K7" s="352" t="s">
        <v>5</v>
      </c>
      <c r="L7" s="353"/>
      <c r="M7" s="1" t="s">
        <v>6</v>
      </c>
      <c r="N7" s="349" t="s">
        <v>7</v>
      </c>
      <c r="O7" s="350"/>
      <c r="P7" s="351"/>
      <c r="Q7" s="349" t="s">
        <v>8</v>
      </c>
      <c r="R7" s="350"/>
      <c r="S7" s="351"/>
      <c r="T7" s="10" t="s">
        <v>9</v>
      </c>
      <c r="U7" s="11" t="s">
        <v>10</v>
      </c>
      <c r="V7" s="10" t="s">
        <v>9</v>
      </c>
      <c r="W7" s="349" t="s">
        <v>11</v>
      </c>
      <c r="X7" s="350"/>
      <c r="Y7" s="351"/>
      <c r="Z7" s="349" t="s">
        <v>12</v>
      </c>
      <c r="AA7" s="350"/>
      <c r="AB7" s="351"/>
      <c r="AC7" s="349" t="s">
        <v>13</v>
      </c>
      <c r="AD7" s="350"/>
      <c r="AE7" s="351"/>
      <c r="AF7" s="10" t="s">
        <v>9</v>
      </c>
      <c r="AH7" s="354" t="s">
        <v>14</v>
      </c>
      <c r="AI7" s="355"/>
      <c r="AL7" s="13" t="s">
        <v>10</v>
      </c>
      <c r="AM7" s="348" t="s">
        <v>15</v>
      </c>
      <c r="AN7" s="348" t="s">
        <v>16</v>
      </c>
    </row>
    <row r="8" spans="1:40" s="27" customFormat="1" ht="25.15" customHeight="1" x14ac:dyDescent="0.25">
      <c r="A8" s="14"/>
      <c r="B8" s="15" t="s">
        <v>17</v>
      </c>
      <c r="C8" s="16" t="s">
        <v>18</v>
      </c>
      <c r="D8" s="17" t="s">
        <v>10</v>
      </c>
      <c r="E8" s="15" t="s">
        <v>17</v>
      </c>
      <c r="F8" s="16" t="s">
        <v>18</v>
      </c>
      <c r="G8" s="17" t="s">
        <v>10</v>
      </c>
      <c r="H8" s="15" t="s">
        <v>17</v>
      </c>
      <c r="I8" s="16" t="s">
        <v>18</v>
      </c>
      <c r="J8" s="17" t="s">
        <v>10</v>
      </c>
      <c r="K8" s="18" t="s">
        <v>19</v>
      </c>
      <c r="L8" s="19" t="s">
        <v>10</v>
      </c>
      <c r="M8" s="14"/>
      <c r="N8" s="15" t="s">
        <v>20</v>
      </c>
      <c r="O8" s="20" t="s">
        <v>21</v>
      </c>
      <c r="P8" s="21" t="s">
        <v>10</v>
      </c>
      <c r="Q8" s="22" t="s">
        <v>22</v>
      </c>
      <c r="R8" s="23" t="s">
        <v>23</v>
      </c>
      <c r="S8" s="24" t="s">
        <v>10</v>
      </c>
      <c r="T8" s="25" t="s">
        <v>24</v>
      </c>
      <c r="U8" s="26" t="s">
        <v>25</v>
      </c>
      <c r="V8" s="25" t="s">
        <v>24</v>
      </c>
      <c r="W8" s="15" t="s">
        <v>19</v>
      </c>
      <c r="X8" s="16" t="s">
        <v>18</v>
      </c>
      <c r="Y8" s="17" t="s">
        <v>10</v>
      </c>
      <c r="Z8" s="15" t="s">
        <v>19</v>
      </c>
      <c r="AA8" s="16" t="s">
        <v>18</v>
      </c>
      <c r="AB8" s="17" t="s">
        <v>10</v>
      </c>
      <c r="AC8" s="15" t="s">
        <v>19</v>
      </c>
      <c r="AD8" s="16" t="s">
        <v>18</v>
      </c>
      <c r="AE8" s="17" t="s">
        <v>10</v>
      </c>
      <c r="AF8" s="25" t="s">
        <v>26</v>
      </c>
      <c r="AH8" s="355"/>
      <c r="AI8" s="355"/>
      <c r="AL8" s="28" t="s">
        <v>25</v>
      </c>
      <c r="AM8" s="348"/>
      <c r="AN8" s="348"/>
    </row>
    <row r="9" spans="1:40" s="27" customFormat="1" ht="15.75" x14ac:dyDescent="0.25">
      <c r="A9" s="14"/>
      <c r="B9" s="15" t="s">
        <v>27</v>
      </c>
      <c r="C9" s="16" t="s">
        <v>28</v>
      </c>
      <c r="D9" s="17"/>
      <c r="E9" s="15" t="s">
        <v>27</v>
      </c>
      <c r="F9" s="16" t="s">
        <v>28</v>
      </c>
      <c r="G9" s="17"/>
      <c r="H9" s="15" t="s">
        <v>27</v>
      </c>
      <c r="I9" s="16" t="s">
        <v>28</v>
      </c>
      <c r="J9" s="17"/>
      <c r="K9" s="15"/>
      <c r="L9" s="17"/>
      <c r="M9" s="14"/>
      <c r="N9" s="15" t="s">
        <v>29</v>
      </c>
      <c r="O9" s="20" t="s">
        <v>30</v>
      </c>
      <c r="P9" s="17"/>
      <c r="Q9" s="22" t="s">
        <v>31</v>
      </c>
      <c r="R9" s="23" t="s">
        <v>28</v>
      </c>
      <c r="S9" s="24"/>
      <c r="T9" s="25" t="s">
        <v>32</v>
      </c>
      <c r="U9" s="26" t="s">
        <v>33</v>
      </c>
      <c r="V9" s="25" t="s">
        <v>32</v>
      </c>
      <c r="W9" s="15"/>
      <c r="X9" s="16" t="s">
        <v>28</v>
      </c>
      <c r="Y9" s="17"/>
      <c r="Z9" s="15"/>
      <c r="AA9" s="16" t="s">
        <v>28</v>
      </c>
      <c r="AB9" s="17"/>
      <c r="AC9" s="15"/>
      <c r="AD9" s="16" t="s">
        <v>28</v>
      </c>
      <c r="AE9" s="17"/>
      <c r="AF9" s="25" t="s">
        <v>32</v>
      </c>
      <c r="AH9" s="27">
        <v>0.01</v>
      </c>
      <c r="AI9" s="27">
        <v>0.01</v>
      </c>
      <c r="AL9" s="28" t="s">
        <v>33</v>
      </c>
      <c r="AM9" s="348"/>
      <c r="AN9" s="348"/>
    </row>
    <row r="10" spans="1:40" s="2" customFormat="1" ht="18.75" thickBot="1" x14ac:dyDescent="0.3">
      <c r="A10" s="29" t="s">
        <v>34</v>
      </c>
      <c r="B10" s="15">
        <v>0</v>
      </c>
      <c r="C10" s="16"/>
      <c r="D10" s="17"/>
      <c r="E10" s="22"/>
      <c r="F10" s="23"/>
      <c r="G10" s="30"/>
      <c r="H10" s="22"/>
      <c r="I10" s="23"/>
      <c r="J10" s="30"/>
      <c r="K10" s="15"/>
      <c r="L10" s="17"/>
      <c r="M10" s="29" t="s">
        <v>34</v>
      </c>
      <c r="N10" s="15"/>
      <c r="O10" s="20"/>
      <c r="P10" s="17"/>
      <c r="Q10" s="22"/>
      <c r="R10" s="23"/>
      <c r="S10" s="24"/>
      <c r="T10" s="31" t="s">
        <v>98</v>
      </c>
      <c r="U10" s="24" t="s">
        <v>35</v>
      </c>
      <c r="V10" s="31" t="s">
        <v>36</v>
      </c>
      <c r="W10" s="22"/>
      <c r="X10" s="23"/>
      <c r="Y10" s="30"/>
      <c r="Z10" s="22"/>
      <c r="AA10" s="23"/>
      <c r="AB10" s="30"/>
      <c r="AC10" s="22"/>
      <c r="AD10" s="23"/>
      <c r="AE10" s="30"/>
      <c r="AF10" s="31" t="s">
        <v>36</v>
      </c>
      <c r="AL10" s="28" t="s">
        <v>37</v>
      </c>
      <c r="AM10" s="348"/>
      <c r="AN10" s="348"/>
    </row>
    <row r="11" spans="1:40" s="2" customFormat="1" ht="15.75" x14ac:dyDescent="0.25">
      <c r="A11" s="32" t="s">
        <v>38</v>
      </c>
      <c r="B11" s="33"/>
      <c r="C11" s="34"/>
      <c r="D11" s="35"/>
      <c r="E11" s="36"/>
      <c r="F11" s="37"/>
      <c r="G11" s="38"/>
      <c r="H11" s="36"/>
      <c r="I11" s="37"/>
      <c r="J11" s="38"/>
      <c r="K11" s="33"/>
      <c r="L11" s="35"/>
      <c r="M11" s="32" t="s">
        <v>38</v>
      </c>
      <c r="N11" s="33"/>
      <c r="O11" s="39"/>
      <c r="P11" s="35"/>
      <c r="Q11" s="36"/>
      <c r="R11" s="37"/>
      <c r="S11" s="40"/>
      <c r="T11" s="41"/>
      <c r="U11" s="40"/>
      <c r="V11" s="41"/>
      <c r="W11" s="36"/>
      <c r="X11" s="37"/>
      <c r="Y11" s="38"/>
      <c r="Z11" s="36"/>
      <c r="AA11" s="37"/>
      <c r="AB11" s="38"/>
      <c r="AC11" s="36"/>
      <c r="AD11" s="37"/>
      <c r="AE11" s="38"/>
      <c r="AF11" s="41"/>
      <c r="AL11" s="32"/>
      <c r="AM11" s="42"/>
      <c r="AN11" s="42"/>
    </row>
    <row r="12" spans="1:40" ht="15.75" x14ac:dyDescent="0.25">
      <c r="A12" s="43" t="s">
        <v>39</v>
      </c>
      <c r="B12" s="44">
        <v>4031.8885090000017</v>
      </c>
      <c r="C12" s="45">
        <v>0.13510664115959584</v>
      </c>
      <c r="D12" s="46">
        <f>+B12*C12</f>
        <v>544.7349139809611</v>
      </c>
      <c r="E12" s="44"/>
      <c r="F12" s="45">
        <v>0</v>
      </c>
      <c r="G12" s="47">
        <f>+E12*F12</f>
        <v>0</v>
      </c>
      <c r="H12" s="48">
        <v>0</v>
      </c>
      <c r="I12" s="45">
        <v>0</v>
      </c>
      <c r="J12" s="47">
        <f>+H12*I12</f>
        <v>0</v>
      </c>
      <c r="K12" s="44">
        <f>+B12+E12+H12</f>
        <v>4031.8885090000017</v>
      </c>
      <c r="L12" s="46">
        <f>+D12+G12+J12</f>
        <v>544.7349139809611</v>
      </c>
      <c r="M12" s="43" t="s">
        <v>39</v>
      </c>
      <c r="N12" s="44">
        <v>0</v>
      </c>
      <c r="O12" s="49">
        <v>0</v>
      </c>
      <c r="P12" s="46">
        <v>0</v>
      </c>
      <c r="Q12" s="44">
        <v>5.1167111843363617</v>
      </c>
      <c r="R12" s="50">
        <v>10.83</v>
      </c>
      <c r="S12" s="46">
        <f>+Q12*R12</f>
        <v>55.413982126362797</v>
      </c>
      <c r="T12" s="51">
        <f>L12+P12+S12</f>
        <v>600.14889610732394</v>
      </c>
      <c r="U12" s="52">
        <v>1</v>
      </c>
      <c r="V12" s="51">
        <f>+T12*U12</f>
        <v>600.14889610732394</v>
      </c>
      <c r="W12" s="44">
        <v>4031.8885090000017</v>
      </c>
      <c r="X12" s="45">
        <v>1.65E-3</v>
      </c>
      <c r="Y12" s="53">
        <f>+W12*X12</f>
        <v>6.6526160398500025</v>
      </c>
      <c r="Z12" s="44">
        <v>4031.8885090000017</v>
      </c>
      <c r="AA12" s="45">
        <v>1.1100000000000001E-3</v>
      </c>
      <c r="AB12" s="53">
        <f>+Z12*AA12</f>
        <v>4.4753962449900024</v>
      </c>
      <c r="AC12" s="44">
        <v>4031.8885090000017</v>
      </c>
      <c r="AD12" s="45">
        <v>4.6551553719480394E-3</v>
      </c>
      <c r="AE12" s="53">
        <f>+AC12*AD12</f>
        <v>18.769067451766929</v>
      </c>
      <c r="AF12" s="54">
        <f>V12+Y12+AB12+AE12</f>
        <v>630.04597584393082</v>
      </c>
      <c r="AH12" s="55">
        <f>+$AH$9*K12</f>
        <v>40.318885090000016</v>
      </c>
      <c r="AI12" s="55">
        <f>+$AI$9*N12</f>
        <v>0</v>
      </c>
      <c r="AL12" s="56">
        <v>0.98978668657629998</v>
      </c>
      <c r="AM12" s="57">
        <f>+P12/$T12</f>
        <v>0</v>
      </c>
      <c r="AN12" s="57">
        <f>+L12/$T12</f>
        <v>0.90766627667602473</v>
      </c>
    </row>
    <row r="13" spans="1:40" s="67" customFormat="1" ht="20.25" x14ac:dyDescent="0.55000000000000004">
      <c r="A13" s="43" t="s">
        <v>40</v>
      </c>
      <c r="B13" s="58">
        <v>14.421899055864245</v>
      </c>
      <c r="C13" s="59">
        <v>0.17603175247643457</v>
      </c>
      <c r="D13" s="60">
        <f>+B13*C13</f>
        <v>2.5387121648420203</v>
      </c>
      <c r="E13" s="58">
        <v>50.289452263002055</v>
      </c>
      <c r="F13" s="59">
        <v>0.13510664115959584</v>
      </c>
      <c r="G13" s="60">
        <f>+E13*F13</f>
        <v>6.7944389810100434</v>
      </c>
      <c r="H13" s="58">
        <v>160.6297566811337</v>
      </c>
      <c r="I13" s="59">
        <v>6.9277605236450893E-2</v>
      </c>
      <c r="J13" s="60">
        <f>+H13*I13</f>
        <v>11.128044872582741</v>
      </c>
      <c r="K13" s="58">
        <f>+B13+E13+H13</f>
        <v>225.34110799999999</v>
      </c>
      <c r="L13" s="60">
        <f>+D13+G13+J13</f>
        <v>20.461196018434805</v>
      </c>
      <c r="M13" s="61" t="s">
        <v>40</v>
      </c>
      <c r="N13" s="58">
        <v>0</v>
      </c>
      <c r="O13" s="62">
        <v>0</v>
      </c>
      <c r="P13" s="60">
        <v>0</v>
      </c>
      <c r="Q13" s="58">
        <v>0.14938930630676059</v>
      </c>
      <c r="R13" s="63">
        <v>18.82</v>
      </c>
      <c r="S13" s="60">
        <f>+Q13*R13</f>
        <v>2.8115067446932342</v>
      </c>
      <c r="T13" s="64">
        <f>L13+P13+S13</f>
        <v>23.272702763128038</v>
      </c>
      <c r="U13" s="52">
        <v>1</v>
      </c>
      <c r="V13" s="64">
        <f>+T13*U13</f>
        <v>23.272702763128038</v>
      </c>
      <c r="W13" s="58">
        <v>225.34110799999999</v>
      </c>
      <c r="X13" s="59">
        <v>1.65E-3</v>
      </c>
      <c r="Y13" s="65">
        <f>+W13*X13</f>
        <v>0.3718128282</v>
      </c>
      <c r="Z13" s="58">
        <v>225.34110799999999</v>
      </c>
      <c r="AA13" s="59">
        <v>1.1100000000000001E-3</v>
      </c>
      <c r="AB13" s="65">
        <f>+Z13*AA13</f>
        <v>0.25012862988000001</v>
      </c>
      <c r="AC13" s="58">
        <v>225.34110799999999</v>
      </c>
      <c r="AD13" s="59">
        <v>4.6551553719480394E-3</v>
      </c>
      <c r="AE13" s="65">
        <f>+AC13*AD13</f>
        <v>1.0489978694269233</v>
      </c>
      <c r="AF13" s="66">
        <f>V13+Y13+AB13+AE13</f>
        <v>24.94364209063496</v>
      </c>
      <c r="AH13" s="55">
        <f t="shared" ref="AH13:AH67" si="0">+$AH$9*K13</f>
        <v>2.2534110799999998</v>
      </c>
      <c r="AI13" s="55">
        <f t="shared" ref="AI13:AI67" si="1">+$AI$9*N13</f>
        <v>0</v>
      </c>
      <c r="AL13" s="56">
        <v>1.0250468735668599</v>
      </c>
      <c r="AM13" s="57">
        <f>+P13/$T13</f>
        <v>0</v>
      </c>
      <c r="AN13" s="57">
        <f>+L13/$T13</f>
        <v>0.87919294233639134</v>
      </c>
    </row>
    <row r="14" spans="1:40" s="2" customFormat="1" ht="16.5" thickBot="1" x14ac:dyDescent="0.3">
      <c r="A14" s="68" t="s">
        <v>41</v>
      </c>
      <c r="B14" s="69">
        <f>SUM(B12:B13)</f>
        <v>4046.310408055866</v>
      </c>
      <c r="C14" s="70"/>
      <c r="D14" s="71">
        <f>SUM(D12:D13)</f>
        <v>547.27362614580306</v>
      </c>
      <c r="E14" s="72">
        <f>SUM(E12:E13)</f>
        <v>50.289452263002055</v>
      </c>
      <c r="F14" s="73"/>
      <c r="G14" s="74">
        <f>SUM(G12:G13)</f>
        <v>6.7944389810100434</v>
      </c>
      <c r="H14" s="72">
        <f>SUM(H12:H13)</f>
        <v>160.6297566811337</v>
      </c>
      <c r="I14" s="73"/>
      <c r="J14" s="75">
        <f>SUM(J12:J13)</f>
        <v>11.128044872582741</v>
      </c>
      <c r="K14" s="69">
        <f>+B14+E14+H14</f>
        <v>4257.2296170000018</v>
      </c>
      <c r="L14" s="71">
        <f>+D14+G14+J14</f>
        <v>565.19610999939584</v>
      </c>
      <c r="M14" s="68" t="s">
        <v>41</v>
      </c>
      <c r="N14" s="69">
        <f>SUM(N12:N13)</f>
        <v>0</v>
      </c>
      <c r="O14" s="76"/>
      <c r="P14" s="71">
        <f>SUM(P12:P13)</f>
        <v>0</v>
      </c>
      <c r="Q14" s="72">
        <f>SUM(Q12:Q13)</f>
        <v>5.2661004906431224</v>
      </c>
      <c r="R14" s="77"/>
      <c r="S14" s="74">
        <f>SUM(S12:S13)</f>
        <v>58.225488871056029</v>
      </c>
      <c r="T14" s="78">
        <f>+T12+T13</f>
        <v>623.42159887045193</v>
      </c>
      <c r="U14" s="74"/>
      <c r="V14" s="78">
        <f>+V12+V13</f>
        <v>623.42159887045193</v>
      </c>
      <c r="W14" s="72">
        <f>SUM(W12:W13)</f>
        <v>4257.2296170000018</v>
      </c>
      <c r="X14" s="73"/>
      <c r="Y14" s="79">
        <f>SUM(Y12:Y13)</f>
        <v>7.0244288680500029</v>
      </c>
      <c r="Z14" s="72">
        <f>SUM(Z12:Z13)</f>
        <v>4257.2296170000018</v>
      </c>
      <c r="AA14" s="73"/>
      <c r="AB14" s="79">
        <f>SUM(AB12:AB13)</f>
        <v>4.7255248748700023</v>
      </c>
      <c r="AC14" s="72">
        <f>SUM(AC12:AC13)</f>
        <v>4257.2296170000018</v>
      </c>
      <c r="AD14" s="73"/>
      <c r="AE14" s="79">
        <f>SUM(AE12:AE13)</f>
        <v>19.818065321193853</v>
      </c>
      <c r="AF14" s="80">
        <f>+AF12+AF13</f>
        <v>654.98961793456579</v>
      </c>
      <c r="AH14" s="55">
        <f t="shared" si="0"/>
        <v>42.572296170000016</v>
      </c>
      <c r="AI14" s="55">
        <f t="shared" si="1"/>
        <v>0</v>
      </c>
      <c r="AL14" s="81"/>
      <c r="AM14" s="57">
        <f>+P14/$T14</f>
        <v>0</v>
      </c>
      <c r="AN14" s="57">
        <f>+L14/$T14</f>
        <v>0.90660335000174508</v>
      </c>
    </row>
    <row r="15" spans="1:40" ht="6.75" customHeight="1" thickBot="1" x14ac:dyDescent="0.3">
      <c r="A15" s="43"/>
      <c r="B15" s="44"/>
      <c r="C15" s="82"/>
      <c r="D15" s="46"/>
      <c r="E15" s="83"/>
      <c r="F15" s="45"/>
      <c r="G15" s="84"/>
      <c r="H15" s="83"/>
      <c r="I15" s="45"/>
      <c r="J15" s="84"/>
      <c r="K15" s="44"/>
      <c r="L15" s="46"/>
      <c r="M15" s="43"/>
      <c r="N15" s="44"/>
      <c r="O15" s="49"/>
      <c r="P15" s="46"/>
      <c r="Q15" s="83"/>
      <c r="R15" s="85"/>
      <c r="S15" s="84"/>
      <c r="T15" s="54"/>
      <c r="U15" s="84"/>
      <c r="V15" s="51"/>
      <c r="W15" s="86"/>
      <c r="X15" s="45"/>
      <c r="Y15" s="53"/>
      <c r="Z15" s="86"/>
      <c r="AA15" s="45"/>
      <c r="AB15" s="53"/>
      <c r="AC15" s="86"/>
      <c r="AD15" s="45"/>
      <c r="AE15" s="53"/>
      <c r="AF15" s="54"/>
      <c r="AH15" s="55">
        <f t="shared" si="0"/>
        <v>0</v>
      </c>
      <c r="AI15" s="55">
        <f t="shared" si="1"/>
        <v>0</v>
      </c>
      <c r="AL15" s="87"/>
      <c r="AM15" s="57"/>
      <c r="AN15" s="57"/>
    </row>
    <row r="16" spans="1:40" ht="15.75" x14ac:dyDescent="0.25">
      <c r="A16" s="32" t="s">
        <v>42</v>
      </c>
      <c r="B16" s="88"/>
      <c r="C16" s="89"/>
      <c r="D16" s="90"/>
      <c r="E16" s="91"/>
      <c r="F16" s="92"/>
      <c r="G16" s="93"/>
      <c r="H16" s="91"/>
      <c r="I16" s="92"/>
      <c r="J16" s="93"/>
      <c r="K16" s="88"/>
      <c r="L16" s="90"/>
      <c r="M16" s="32" t="s">
        <v>42</v>
      </c>
      <c r="N16" s="88"/>
      <c r="O16" s="94"/>
      <c r="P16" s="90"/>
      <c r="Q16" s="91"/>
      <c r="R16" s="95"/>
      <c r="S16" s="93"/>
      <c r="T16" s="96"/>
      <c r="U16" s="93"/>
      <c r="V16" s="41"/>
      <c r="W16" s="97"/>
      <c r="X16" s="92"/>
      <c r="Y16" s="98"/>
      <c r="Z16" s="97"/>
      <c r="AA16" s="92"/>
      <c r="AB16" s="98"/>
      <c r="AC16" s="97"/>
      <c r="AD16" s="92"/>
      <c r="AE16" s="98"/>
      <c r="AF16" s="96"/>
      <c r="AH16" s="55"/>
      <c r="AI16" s="55"/>
      <c r="AL16" s="99"/>
      <c r="AM16" s="57"/>
      <c r="AN16" s="57"/>
    </row>
    <row r="17" spans="1:45" s="67" customFormat="1" ht="15.75" x14ac:dyDescent="0.25">
      <c r="A17" s="43" t="s">
        <v>43</v>
      </c>
      <c r="B17" s="44">
        <v>39.33938542586268</v>
      </c>
      <c r="C17" s="45">
        <v>0.14307107300013605</v>
      </c>
      <c r="D17" s="46">
        <f>+B17*C17</f>
        <v>5.6283280840440879</v>
      </c>
      <c r="E17" s="44">
        <v>190.04613857413733</v>
      </c>
      <c r="F17" s="45">
        <v>0.12587013508912251</v>
      </c>
      <c r="G17" s="46">
        <f>+E17*F17</f>
        <v>23.921133135492763</v>
      </c>
      <c r="H17" s="44">
        <v>0</v>
      </c>
      <c r="I17" s="45"/>
      <c r="J17" s="46">
        <v>0</v>
      </c>
      <c r="K17" s="44">
        <f>+B17+E17+H17</f>
        <v>229.385524</v>
      </c>
      <c r="L17" s="46">
        <f>+D17+G17+J17</f>
        <v>29.549461219536852</v>
      </c>
      <c r="M17" s="43" t="s">
        <v>43</v>
      </c>
      <c r="N17" s="44">
        <v>0</v>
      </c>
      <c r="O17" s="49">
        <v>0</v>
      </c>
      <c r="P17" s="46">
        <v>0</v>
      </c>
      <c r="Q17" s="44">
        <v>0.28447851774131649</v>
      </c>
      <c r="R17" s="50">
        <v>12.65</v>
      </c>
      <c r="S17" s="46">
        <f>+Q17*R17</f>
        <v>3.5986532494276537</v>
      </c>
      <c r="T17" s="51">
        <f>L17+P17+S17</f>
        <v>33.148114468964508</v>
      </c>
      <c r="U17" s="52">
        <v>1</v>
      </c>
      <c r="V17" s="51">
        <f>+T17*U17</f>
        <v>33.148114468964508</v>
      </c>
      <c r="W17" s="44">
        <v>229.385524</v>
      </c>
      <c r="X17" s="45">
        <v>1.67E-3</v>
      </c>
      <c r="Y17" s="53">
        <f>+W17*X17</f>
        <v>0.38307382508000004</v>
      </c>
      <c r="Z17" s="44">
        <v>229.385524</v>
      </c>
      <c r="AA17" s="45">
        <v>1.2800000000000001E-3</v>
      </c>
      <c r="AB17" s="53">
        <f>+Z17*AA17</f>
        <v>0.29361347072000005</v>
      </c>
      <c r="AC17" s="44">
        <v>229.385524</v>
      </c>
      <c r="AD17" s="45">
        <v>7.2128271002954844E-3</v>
      </c>
      <c r="AE17" s="53">
        <f>+AC17*AD17</f>
        <v>1.6545181239226803</v>
      </c>
      <c r="AF17" s="54">
        <f>V17+Y17+AB17+AE17</f>
        <v>35.479319888687179</v>
      </c>
      <c r="AH17" s="55">
        <f t="shared" si="0"/>
        <v>2.2938552400000001</v>
      </c>
      <c r="AI17" s="55">
        <f t="shared" si="1"/>
        <v>0</v>
      </c>
      <c r="AL17" s="56">
        <v>0.98332377383337366</v>
      </c>
      <c r="AM17" s="57">
        <f>+P17/$T17</f>
        <v>0</v>
      </c>
      <c r="AN17" s="57">
        <f>+L17/$T17</f>
        <v>0.89143716597223177</v>
      </c>
    </row>
    <row r="18" spans="1:45" ht="15.75" x14ac:dyDescent="0.25">
      <c r="A18" s="43" t="s">
        <v>44</v>
      </c>
      <c r="B18" s="44">
        <v>1315.9669427487067</v>
      </c>
      <c r="C18" s="45">
        <v>0.10608236605756485</v>
      </c>
      <c r="D18" s="46">
        <f>+B18*C18</f>
        <v>139.60088694032279</v>
      </c>
      <c r="E18" s="44">
        <v>1117.0417502512933</v>
      </c>
      <c r="F18" s="45">
        <v>7.5047280321047322E-2</v>
      </c>
      <c r="G18" s="46">
        <f>+E18*F18</f>
        <v>83.830945361422138</v>
      </c>
      <c r="H18" s="44">
        <v>0</v>
      </c>
      <c r="I18" s="45"/>
      <c r="J18" s="46">
        <v>0</v>
      </c>
      <c r="K18" s="44">
        <f>+B18+E18+H18</f>
        <v>2433.0086929999998</v>
      </c>
      <c r="L18" s="46">
        <f>+D18+G18+J18</f>
        <v>223.43183230174492</v>
      </c>
      <c r="M18" s="43" t="s">
        <v>44</v>
      </c>
      <c r="N18" s="44">
        <v>7.0310502756294078</v>
      </c>
      <c r="O18" s="49">
        <v>9.9351865536392374</v>
      </c>
      <c r="P18" s="46">
        <f>+N18*O18</f>
        <v>69.854796156394741</v>
      </c>
      <c r="Q18" s="48">
        <v>0</v>
      </c>
      <c r="R18" s="50">
        <v>0</v>
      </c>
      <c r="S18" s="46">
        <v>0</v>
      </c>
      <c r="T18" s="51">
        <f>L18+P18+S18</f>
        <v>293.28662845813966</v>
      </c>
      <c r="U18" s="52">
        <v>1</v>
      </c>
      <c r="V18" s="51">
        <f>+T18*U18</f>
        <v>293.28662845813966</v>
      </c>
      <c r="W18" s="44">
        <v>2433.0086929999998</v>
      </c>
      <c r="X18" s="45">
        <v>1.33E-3</v>
      </c>
      <c r="Y18" s="53">
        <f>+W18*X18</f>
        <v>3.2359015616899995</v>
      </c>
      <c r="Z18" s="44">
        <v>2433.0086929999998</v>
      </c>
      <c r="AA18" s="45">
        <v>1.16E-3</v>
      </c>
      <c r="AB18" s="53">
        <f>+Z18*AA18</f>
        <v>2.8222900838799996</v>
      </c>
      <c r="AC18" s="44">
        <v>2433.0086929999998</v>
      </c>
      <c r="AD18" s="45">
        <v>4.8402742907948139E-3</v>
      </c>
      <c r="AE18" s="53">
        <f>+AC18*AD18</f>
        <v>11.776429426008191</v>
      </c>
      <c r="AF18" s="54">
        <f>V18+Y18+AB18+AE18</f>
        <v>311.12124952971783</v>
      </c>
      <c r="AG18" s="100">
        <f>+K18/(N18/12*8760)</f>
        <v>0.47402429080904135</v>
      </c>
      <c r="AH18" s="55">
        <f t="shared" si="0"/>
        <v>24.330086929999997</v>
      </c>
      <c r="AI18" s="55">
        <f t="shared" si="1"/>
        <v>7.031050275629408E-2</v>
      </c>
      <c r="AL18" s="56">
        <v>0.96328623009640435</v>
      </c>
      <c r="AM18" s="57">
        <f>+P18/$T18</f>
        <v>0.23817927371470674</v>
      </c>
      <c r="AN18" s="57">
        <f>+L18/$T18</f>
        <v>0.76182072628529329</v>
      </c>
      <c r="AP18" s="67"/>
      <c r="AQ18" s="67"/>
      <c r="AR18" s="67"/>
      <c r="AS18" s="67"/>
    </row>
    <row r="19" spans="1:45" ht="15.75" x14ac:dyDescent="0.25">
      <c r="A19" s="43" t="s">
        <v>45</v>
      </c>
      <c r="B19" s="44"/>
      <c r="C19" s="45"/>
      <c r="D19" s="46"/>
      <c r="E19" s="83"/>
      <c r="F19" s="45"/>
      <c r="G19" s="84"/>
      <c r="H19" s="83"/>
      <c r="I19" s="45"/>
      <c r="J19" s="84"/>
      <c r="K19" s="44"/>
      <c r="L19" s="46"/>
      <c r="M19" s="43" t="s">
        <v>45</v>
      </c>
      <c r="N19" s="44"/>
      <c r="O19" s="49"/>
      <c r="P19" s="46"/>
      <c r="Q19" s="83"/>
      <c r="R19" s="85"/>
      <c r="S19" s="84"/>
      <c r="T19" s="51"/>
      <c r="U19" s="52"/>
      <c r="V19" s="51"/>
      <c r="W19" s="86"/>
      <c r="X19" s="45"/>
      <c r="Y19" s="53"/>
      <c r="Z19" s="86"/>
      <c r="AA19" s="45"/>
      <c r="AB19" s="53"/>
      <c r="AC19" s="86"/>
      <c r="AD19" s="45"/>
      <c r="AE19" s="53"/>
      <c r="AF19" s="54"/>
      <c r="AG19" s="100"/>
      <c r="AH19" s="55"/>
      <c r="AI19" s="55">
        <f t="shared" si="1"/>
        <v>0</v>
      </c>
      <c r="AL19" s="56"/>
      <c r="AM19" s="57"/>
      <c r="AN19" s="57"/>
      <c r="AP19" s="67"/>
      <c r="AQ19" s="67"/>
      <c r="AR19" s="67"/>
      <c r="AS19" s="67"/>
    </row>
    <row r="20" spans="1:45" ht="15.75" x14ac:dyDescent="0.25">
      <c r="A20" s="101" t="s">
        <v>46</v>
      </c>
      <c r="B20" s="44">
        <v>249.74173999999999</v>
      </c>
      <c r="C20" s="45">
        <v>7.5358459476219622E-2</v>
      </c>
      <c r="D20" s="46">
        <f>+B20*C20</f>
        <v>18.820152793310577</v>
      </c>
      <c r="E20" s="102"/>
      <c r="F20" s="45"/>
      <c r="G20" s="46"/>
      <c r="H20" s="44"/>
      <c r="I20" s="45"/>
      <c r="J20" s="46"/>
      <c r="K20" s="44">
        <f>+B20+E20+H20</f>
        <v>249.74173999999999</v>
      </c>
      <c r="L20" s="46">
        <f>+D20+G20+J20</f>
        <v>18.820152793310577</v>
      </c>
      <c r="M20" s="101" t="s">
        <v>46</v>
      </c>
      <c r="N20" s="44">
        <v>0.51917783464040768</v>
      </c>
      <c r="O20" s="49">
        <v>12.525582566310305</v>
      </c>
      <c r="P20" s="46">
        <f>+N20*O20</f>
        <v>6.5030048343866245</v>
      </c>
      <c r="Q20" s="48"/>
      <c r="R20" s="50"/>
      <c r="S20" s="46"/>
      <c r="T20" s="51">
        <f>L20+P20+S20</f>
        <v>25.323157627697199</v>
      </c>
      <c r="U20" s="52">
        <v>1</v>
      </c>
      <c r="V20" s="51">
        <f>+T20*U20</f>
        <v>25.323157627697199</v>
      </c>
      <c r="W20" s="44">
        <v>249.74173999999999</v>
      </c>
      <c r="X20" s="45">
        <v>9.2999999999999995E-4</v>
      </c>
      <c r="Y20" s="53">
        <f>+W20*X20</f>
        <v>0.23225981819999997</v>
      </c>
      <c r="Z20" s="44">
        <v>249.74173999999999</v>
      </c>
      <c r="AA20" s="45">
        <v>1.1000000000000001E-3</v>
      </c>
      <c r="AB20" s="53">
        <f>+Z20*AA20</f>
        <v>0.27471591400000001</v>
      </c>
      <c r="AC20" s="44">
        <v>249.74173999999999</v>
      </c>
      <c r="AD20" s="45">
        <v>5.005607978788712E-3</v>
      </c>
      <c r="AE20" s="53">
        <f>+AC20*AD20</f>
        <v>1.2501092463805761</v>
      </c>
      <c r="AF20" s="54">
        <f>V20+Y20+AB20+AE20</f>
        <v>27.080242606277775</v>
      </c>
      <c r="AG20" s="100">
        <f>+K20/(N20/12*8760)</f>
        <v>0.65894949625438637</v>
      </c>
      <c r="AH20" s="55">
        <f t="shared" si="0"/>
        <v>2.4974173999999998</v>
      </c>
      <c r="AI20" s="55">
        <f t="shared" si="1"/>
        <v>5.1917783464040766E-3</v>
      </c>
      <c r="AL20" s="56">
        <v>1.0000000000000007</v>
      </c>
      <c r="AM20" s="57">
        <f>+P20/$T20</f>
        <v>0.25680070905825597</v>
      </c>
      <c r="AN20" s="57">
        <f>+L20/$T20</f>
        <v>0.74319929094174408</v>
      </c>
      <c r="AP20" s="67"/>
      <c r="AQ20" s="67"/>
      <c r="AR20" s="67"/>
      <c r="AS20" s="67"/>
    </row>
    <row r="21" spans="1:45" s="114" customFormat="1" ht="15.75" x14ac:dyDescent="0.25">
      <c r="A21" s="101" t="s">
        <v>47</v>
      </c>
      <c r="B21" s="103">
        <v>137.21443898053505</v>
      </c>
      <c r="C21" s="104">
        <f>+C20</f>
        <v>7.5358459476219622E-2</v>
      </c>
      <c r="D21" s="105">
        <f>+B21*C21</f>
        <v>10.340268739466861</v>
      </c>
      <c r="E21" s="106"/>
      <c r="F21" s="104"/>
      <c r="G21" s="107"/>
      <c r="H21" s="106"/>
      <c r="I21" s="104"/>
      <c r="J21" s="107"/>
      <c r="K21" s="103">
        <f>+B21+E21+H21</f>
        <v>137.21443898053505</v>
      </c>
      <c r="L21" s="105">
        <f>+D21+G21+J21</f>
        <v>10.340268739466861</v>
      </c>
      <c r="M21" s="101" t="s">
        <v>47</v>
      </c>
      <c r="N21" s="103">
        <v>0.33646235794375096</v>
      </c>
      <c r="O21" s="108">
        <v>12.205582566310305</v>
      </c>
      <c r="P21" s="105">
        <f>+N21*O21</f>
        <v>4.1067190903379043</v>
      </c>
      <c r="Q21" s="106"/>
      <c r="R21" s="109"/>
      <c r="S21" s="107"/>
      <c r="T21" s="110">
        <f>L21+P21+S21</f>
        <v>14.446987829804765</v>
      </c>
      <c r="U21" s="52"/>
      <c r="V21" s="110">
        <f>+L21+P21+S21</f>
        <v>14.446987829804765</v>
      </c>
      <c r="W21" s="111">
        <v>137.21443898053505</v>
      </c>
      <c r="X21" s="104">
        <v>9.2999999999999995E-4</v>
      </c>
      <c r="Y21" s="112">
        <f>+W21*X21</f>
        <v>0.12760942825189758</v>
      </c>
      <c r="Z21" s="111">
        <v>137.21443898053505</v>
      </c>
      <c r="AA21" s="104">
        <v>1.1000000000000001E-3</v>
      </c>
      <c r="AB21" s="112">
        <f>+Z21*AA21</f>
        <v>0.15093588287858856</v>
      </c>
      <c r="AC21" s="111">
        <v>137.21443898053505</v>
      </c>
      <c r="AD21" s="104">
        <v>5.005607978788712E-3</v>
      </c>
      <c r="AE21" s="112">
        <f>+AC21*AD21</f>
        <v>0.6868416905659831</v>
      </c>
      <c r="AF21" s="113">
        <f>V21+Y21+AB21+AE21</f>
        <v>15.412374831501234</v>
      </c>
      <c r="AG21" s="100">
        <f>+K21/(N21/12*8760)</f>
        <v>0.55865085786584812</v>
      </c>
      <c r="AH21" s="55">
        <f t="shared" si="0"/>
        <v>1.3721443898053505</v>
      </c>
      <c r="AI21" s="55">
        <f t="shared" si="1"/>
        <v>3.3646235794375094E-3</v>
      </c>
      <c r="AL21" s="56"/>
      <c r="AM21" s="57">
        <f>+P21/$T21</f>
        <v>0.28426126876535218</v>
      </c>
      <c r="AN21" s="57">
        <f>+L21/$T21</f>
        <v>0.71573873123464782</v>
      </c>
      <c r="AP21" s="67"/>
      <c r="AQ21" s="67"/>
      <c r="AR21" s="67"/>
      <c r="AS21" s="67"/>
    </row>
    <row r="22" spans="1:45" ht="20.25" x14ac:dyDescent="0.55000000000000004">
      <c r="A22" s="43" t="s">
        <v>48</v>
      </c>
      <c r="B22" s="58">
        <f>SUM(B20:B21)</f>
        <v>386.95617898053501</v>
      </c>
      <c r="C22" s="115"/>
      <c r="D22" s="60">
        <f>SUM(D20:D21)</f>
        <v>29.160421532777438</v>
      </c>
      <c r="E22" s="116"/>
      <c r="F22" s="59"/>
      <c r="G22" s="117"/>
      <c r="H22" s="116"/>
      <c r="I22" s="59"/>
      <c r="J22" s="117"/>
      <c r="K22" s="58">
        <f>+B22+E22+H22</f>
        <v>386.95617898053501</v>
      </c>
      <c r="L22" s="60">
        <f>+D22+G22+J22</f>
        <v>29.160421532777438</v>
      </c>
      <c r="M22" s="61" t="s">
        <v>48</v>
      </c>
      <c r="N22" s="58">
        <f>SUM(N20:N21)</f>
        <v>0.85564019258415858</v>
      </c>
      <c r="O22" s="62"/>
      <c r="P22" s="60">
        <f>SUM(P20:P21)</f>
        <v>10.609723924724529</v>
      </c>
      <c r="Q22" s="116"/>
      <c r="R22" s="118"/>
      <c r="S22" s="117"/>
      <c r="T22" s="64">
        <f>+T20+T21</f>
        <v>39.770145457501968</v>
      </c>
      <c r="U22" s="52"/>
      <c r="V22" s="119">
        <f>+V20+V21</f>
        <v>39.770145457501968</v>
      </c>
      <c r="W22" s="120">
        <f>SUM(W20:W21)</f>
        <v>386.95617898053501</v>
      </c>
      <c r="X22" s="59"/>
      <c r="Y22" s="65">
        <f>SUM(Y20:Y21)</f>
        <v>0.35986924645189755</v>
      </c>
      <c r="Z22" s="120">
        <f>SUM(Z20:Z21)</f>
        <v>386.95617898053501</v>
      </c>
      <c r="AA22" s="59"/>
      <c r="AB22" s="65">
        <f>SUM(AB20:AB21)</f>
        <v>0.42565179687858856</v>
      </c>
      <c r="AC22" s="120">
        <f>SUM(AC20:AC21)</f>
        <v>386.95617898053501</v>
      </c>
      <c r="AD22" s="59"/>
      <c r="AE22" s="65">
        <f>SUM(AE20:AE21)</f>
        <v>1.9369509369465592</v>
      </c>
      <c r="AF22" s="66">
        <f>+AF20+AF21</f>
        <v>42.49261743777901</v>
      </c>
      <c r="AG22" s="100">
        <f>+K22/(N22/12*8760)</f>
        <v>0.61950918400253296</v>
      </c>
      <c r="AH22" s="55">
        <f t="shared" si="0"/>
        <v>3.86956178980535</v>
      </c>
      <c r="AI22" s="55">
        <f t="shared" si="1"/>
        <v>8.5564019258415856E-3</v>
      </c>
      <c r="AL22" s="56"/>
      <c r="AM22" s="57">
        <f>+P22/$T22</f>
        <v>0.26677609052403362</v>
      </c>
      <c r="AN22" s="57">
        <f>+L22/$T22</f>
        <v>0.73322390947596638</v>
      </c>
      <c r="AP22" s="67"/>
      <c r="AQ22" s="67"/>
      <c r="AR22" s="67"/>
      <c r="AS22" s="67"/>
    </row>
    <row r="23" spans="1:45" ht="6.6" customHeight="1" x14ac:dyDescent="0.25">
      <c r="A23" s="43"/>
      <c r="B23" s="44"/>
      <c r="C23" s="82"/>
      <c r="D23" s="46"/>
      <c r="E23" s="83"/>
      <c r="F23" s="45"/>
      <c r="G23" s="84"/>
      <c r="H23" s="83"/>
      <c r="I23" s="45"/>
      <c r="J23" s="84"/>
      <c r="K23" s="44"/>
      <c r="L23" s="46"/>
      <c r="M23" s="43"/>
      <c r="N23" s="44"/>
      <c r="O23" s="49"/>
      <c r="P23" s="46"/>
      <c r="Q23" s="83"/>
      <c r="R23" s="85"/>
      <c r="S23" s="84"/>
      <c r="T23" s="51"/>
      <c r="U23" s="84"/>
      <c r="V23" s="51"/>
      <c r="W23" s="86"/>
      <c r="X23" s="45"/>
      <c r="Y23" s="53"/>
      <c r="Z23" s="86"/>
      <c r="AA23" s="45"/>
      <c r="AB23" s="53"/>
      <c r="AC23" s="86"/>
      <c r="AD23" s="45"/>
      <c r="AE23" s="53"/>
      <c r="AF23" s="54"/>
      <c r="AG23" s="100"/>
      <c r="AH23" s="55">
        <f t="shared" si="0"/>
        <v>0</v>
      </c>
      <c r="AI23" s="55">
        <f t="shared" si="1"/>
        <v>0</v>
      </c>
      <c r="AL23" s="87"/>
      <c r="AM23" s="57"/>
      <c r="AN23" s="57"/>
      <c r="AP23" s="67"/>
      <c r="AQ23" s="67"/>
      <c r="AR23" s="67"/>
      <c r="AS23" s="67"/>
    </row>
    <row r="24" spans="1:45" s="2" customFormat="1" ht="16.5" thickBot="1" x14ac:dyDescent="0.3">
      <c r="A24" s="68" t="s">
        <v>41</v>
      </c>
      <c r="B24" s="69">
        <f>+B17+B18+B22</f>
        <v>1742.2625071551045</v>
      </c>
      <c r="C24" s="70"/>
      <c r="D24" s="71">
        <f>+D17+D18+D22</f>
        <v>174.38963655714431</v>
      </c>
      <c r="E24" s="72">
        <f>+E17+E18+E22</f>
        <v>1307.0878888254306</v>
      </c>
      <c r="F24" s="73"/>
      <c r="G24" s="71">
        <f>+G17+G18+G22</f>
        <v>107.7520784969149</v>
      </c>
      <c r="H24" s="121"/>
      <c r="I24" s="73"/>
      <c r="J24" s="122"/>
      <c r="K24" s="69">
        <f>+B24+E24+H24</f>
        <v>3049.3503959805348</v>
      </c>
      <c r="L24" s="71">
        <f>+D24+G24+J24</f>
        <v>282.1417150540592</v>
      </c>
      <c r="M24" s="68" t="s">
        <v>41</v>
      </c>
      <c r="N24" s="69">
        <f>+N17+N18+N22</f>
        <v>7.8866904682135663</v>
      </c>
      <c r="O24" s="76"/>
      <c r="P24" s="71">
        <f>+P17+P18+P22</f>
        <v>80.464520081119275</v>
      </c>
      <c r="Q24" s="72">
        <f>+Q17+Q18+Q22</f>
        <v>0.28447851774131649</v>
      </c>
      <c r="R24" s="77"/>
      <c r="S24" s="71">
        <f>+S17+S18+S22</f>
        <v>3.5986532494276537</v>
      </c>
      <c r="T24" s="78">
        <f>+T17+T18+T22</f>
        <v>366.20488838460608</v>
      </c>
      <c r="U24" s="71"/>
      <c r="V24" s="78">
        <f>+V17+V18+V22</f>
        <v>366.20488838460608</v>
      </c>
      <c r="W24" s="72">
        <f>W17+W18+W22</f>
        <v>3049.3503959805348</v>
      </c>
      <c r="X24" s="73"/>
      <c r="Y24" s="79">
        <f>+Y17+Y18+Y22</f>
        <v>3.9788446332218967</v>
      </c>
      <c r="Z24" s="72">
        <f>Z17+Z18+Z22</f>
        <v>3049.3503959805348</v>
      </c>
      <c r="AA24" s="73"/>
      <c r="AB24" s="79">
        <f>+AB17+AB18+AB22</f>
        <v>3.5415553514785882</v>
      </c>
      <c r="AC24" s="72">
        <f>AC17+AC18+AC22</f>
        <v>3049.3503959805348</v>
      </c>
      <c r="AD24" s="73"/>
      <c r="AE24" s="79">
        <f>+AE17+AE18+AE22</f>
        <v>15.367898486877429</v>
      </c>
      <c r="AF24" s="80">
        <f>+AF17+AF18+AF22</f>
        <v>389.09318685618405</v>
      </c>
      <c r="AG24" s="100">
        <f>+K24/(N24/12*8760)</f>
        <v>0.52965085165909809</v>
      </c>
      <c r="AH24" s="55">
        <f t="shared" si="0"/>
        <v>30.493503959805349</v>
      </c>
      <c r="AI24" s="55">
        <f t="shared" si="1"/>
        <v>7.8866904682135669E-2</v>
      </c>
      <c r="AL24" s="81"/>
      <c r="AM24" s="57">
        <f>+P24/$T24</f>
        <v>0.21972541228508</v>
      </c>
      <c r="AN24" s="57">
        <f>+L24/$T24</f>
        <v>0.77044770292017606</v>
      </c>
      <c r="AP24" s="67"/>
      <c r="AQ24" s="67"/>
      <c r="AR24" s="67"/>
      <c r="AS24" s="67"/>
    </row>
    <row r="25" spans="1:45" ht="5.25" customHeight="1" thickBot="1" x14ac:dyDescent="0.3">
      <c r="A25" s="43"/>
      <c r="B25" s="44"/>
      <c r="C25" s="82"/>
      <c r="D25" s="46"/>
      <c r="E25" s="86"/>
      <c r="F25" s="45"/>
      <c r="G25" s="46"/>
      <c r="H25" s="83"/>
      <c r="I25" s="45"/>
      <c r="J25" s="84"/>
      <c r="K25" s="44"/>
      <c r="L25" s="46"/>
      <c r="M25" s="43"/>
      <c r="N25" s="44"/>
      <c r="O25" s="49"/>
      <c r="P25" s="46"/>
      <c r="Q25" s="86"/>
      <c r="R25" s="85"/>
      <c r="S25" s="46"/>
      <c r="T25" s="54"/>
      <c r="U25" s="46"/>
      <c r="V25" s="51"/>
      <c r="W25" s="86"/>
      <c r="X25" s="45"/>
      <c r="Y25" s="53"/>
      <c r="Z25" s="86"/>
      <c r="AA25" s="45"/>
      <c r="AB25" s="53"/>
      <c r="AC25" s="86"/>
      <c r="AD25" s="45"/>
      <c r="AE25" s="53"/>
      <c r="AF25" s="54"/>
      <c r="AG25" s="100"/>
      <c r="AH25" s="55">
        <f t="shared" si="0"/>
        <v>0</v>
      </c>
      <c r="AI25" s="55">
        <f t="shared" si="1"/>
        <v>0</v>
      </c>
      <c r="AL25" s="87"/>
      <c r="AM25" s="57"/>
      <c r="AN25" s="57"/>
      <c r="AP25" s="67"/>
      <c r="AQ25" s="67"/>
      <c r="AR25" s="67"/>
      <c r="AS25" s="67"/>
    </row>
    <row r="26" spans="1:45" ht="15.75" x14ac:dyDescent="0.25">
      <c r="A26" s="32" t="s">
        <v>49</v>
      </c>
      <c r="B26" s="88"/>
      <c r="C26" s="89"/>
      <c r="D26" s="90"/>
      <c r="E26" s="97"/>
      <c r="F26" s="92"/>
      <c r="G26" s="90"/>
      <c r="H26" s="91"/>
      <c r="I26" s="92"/>
      <c r="J26" s="93"/>
      <c r="K26" s="88"/>
      <c r="L26" s="90"/>
      <c r="M26" s="32" t="s">
        <v>49</v>
      </c>
      <c r="N26" s="88"/>
      <c r="O26" s="94"/>
      <c r="P26" s="90"/>
      <c r="Q26" s="97"/>
      <c r="R26" s="95"/>
      <c r="S26" s="90"/>
      <c r="T26" s="96"/>
      <c r="U26" s="90"/>
      <c r="V26" s="41"/>
      <c r="W26" s="97"/>
      <c r="X26" s="92"/>
      <c r="Y26" s="98"/>
      <c r="Z26" s="97"/>
      <c r="AA26" s="92"/>
      <c r="AB26" s="98"/>
      <c r="AC26" s="97"/>
      <c r="AD26" s="92"/>
      <c r="AE26" s="98"/>
      <c r="AF26" s="96"/>
      <c r="AG26" s="100"/>
      <c r="AH26" s="55">
        <f t="shared" si="0"/>
        <v>0</v>
      </c>
      <c r="AI26" s="55">
        <f t="shared" si="1"/>
        <v>0</v>
      </c>
      <c r="AL26" s="99"/>
      <c r="AM26" s="57"/>
      <c r="AN26" s="57"/>
      <c r="AP26" s="67"/>
      <c r="AQ26" s="67"/>
      <c r="AR26" s="67"/>
      <c r="AS26" s="67"/>
    </row>
    <row r="27" spans="1:45" s="67" customFormat="1" ht="15.75" x14ac:dyDescent="0.25">
      <c r="A27" s="43" t="s">
        <v>50</v>
      </c>
      <c r="B27" s="44">
        <v>176.77619217126352</v>
      </c>
      <c r="C27" s="45">
        <v>9.5285055280024289E-2</v>
      </c>
      <c r="D27" s="46">
        <f>+B27*C27</f>
        <v>16.844129243231041</v>
      </c>
      <c r="E27" s="44">
        <v>83.48647382873645</v>
      </c>
      <c r="F27" s="45">
        <v>7.2781226653481648E-2</v>
      </c>
      <c r="G27" s="46">
        <f>+E27*F27</f>
        <v>6.076247974229231</v>
      </c>
      <c r="H27" s="44"/>
      <c r="I27" s="45"/>
      <c r="J27" s="46"/>
      <c r="K27" s="44">
        <f>+B27+E27+H27</f>
        <v>260.26266599999997</v>
      </c>
      <c r="L27" s="46">
        <f>+D27+G27+J27</f>
        <v>22.92037721746027</v>
      </c>
      <c r="M27" s="43" t="s">
        <v>50</v>
      </c>
      <c r="N27" s="44">
        <v>1.0097747085987405</v>
      </c>
      <c r="O27" s="49">
        <v>7.2849077393059165</v>
      </c>
      <c r="P27" s="46">
        <f>+N27*O27</f>
        <v>7.3561155896263415</v>
      </c>
      <c r="Q27" s="44">
        <v>260.26266599999997</v>
      </c>
      <c r="R27" s="50"/>
      <c r="S27" s="46"/>
      <c r="T27" s="51">
        <f>L27+P27+S27</f>
        <v>30.276492807086612</v>
      </c>
      <c r="U27" s="52">
        <v>1</v>
      </c>
      <c r="V27" s="51">
        <f>+T27*U27</f>
        <v>30.276492807086612</v>
      </c>
      <c r="W27" s="44">
        <v>260.26266599999997</v>
      </c>
      <c r="X27" s="45">
        <v>1.24E-3</v>
      </c>
      <c r="Y27" s="53">
        <f>+W27*X27</f>
        <v>0.32272570583999993</v>
      </c>
      <c r="Z27" s="44">
        <v>260.26266599999997</v>
      </c>
      <c r="AA27" s="45">
        <v>1.16E-3</v>
      </c>
      <c r="AB27" s="53">
        <f>+Z27*AA27</f>
        <v>0.30190469255999997</v>
      </c>
      <c r="AC27" s="44">
        <v>260.26266599999997</v>
      </c>
      <c r="AD27" s="45">
        <v>2.1371285671073904E-3</v>
      </c>
      <c r="AE27" s="53">
        <f>+AC27*AD27</f>
        <v>0.55621477846012923</v>
      </c>
      <c r="AF27" s="54">
        <f>V27+Y27+AB27+AE27</f>
        <v>31.457337983946744</v>
      </c>
      <c r="AG27" s="100">
        <f>+K27/(N27/12*8760)</f>
        <v>0.3530730141723859</v>
      </c>
      <c r="AH27" s="55">
        <f t="shared" si="0"/>
        <v>2.6026266599999999</v>
      </c>
      <c r="AI27" s="55">
        <f t="shared" si="1"/>
        <v>1.0097747085987405E-2</v>
      </c>
      <c r="AL27" s="56">
        <v>0.96995886706460566</v>
      </c>
      <c r="AM27" s="57">
        <f>+P27/$T27</f>
        <v>0.24296458762570233</v>
      </c>
      <c r="AN27" s="57">
        <f>+L27/$T27</f>
        <v>0.75703541237429772</v>
      </c>
    </row>
    <row r="28" spans="1:45" s="67" customFormat="1" ht="15.75" x14ac:dyDescent="0.25">
      <c r="A28" s="43" t="s">
        <v>51</v>
      </c>
      <c r="B28" s="44">
        <v>512.81038799999999</v>
      </c>
      <c r="C28" s="45">
        <v>6.8167065254969406E-2</v>
      </c>
      <c r="D28" s="46">
        <f>+B28*C28</f>
        <v>34.956779182222178</v>
      </c>
      <c r="E28" s="44"/>
      <c r="F28" s="45"/>
      <c r="G28" s="46"/>
      <c r="H28" s="44"/>
      <c r="I28" s="45"/>
      <c r="J28" s="46"/>
      <c r="K28" s="44">
        <f>+B28+E28+H28</f>
        <v>512.81038799999999</v>
      </c>
      <c r="L28" s="46">
        <f>+D28+G28+J28</f>
        <v>34.956779182222178</v>
      </c>
      <c r="M28" s="43" t="s">
        <v>51</v>
      </c>
      <c r="N28" s="44">
        <v>1.4435692137484464</v>
      </c>
      <c r="O28" s="49">
        <v>11.768636357455508</v>
      </c>
      <c r="P28" s="46">
        <f>+N28*O28</f>
        <v>16.988841133423428</v>
      </c>
      <c r="Q28" s="48"/>
      <c r="R28" s="50"/>
      <c r="S28" s="46"/>
      <c r="T28" s="51">
        <f>L28+P28+S28</f>
        <v>51.945620315645606</v>
      </c>
      <c r="U28" s="52">
        <v>1</v>
      </c>
      <c r="V28" s="51">
        <f>+T28*U28</f>
        <v>51.945620315645606</v>
      </c>
      <c r="W28" s="44">
        <v>512.81038799999999</v>
      </c>
      <c r="X28" s="45">
        <v>1.1100000000000001E-3</v>
      </c>
      <c r="Y28" s="53">
        <f>+W28*X28</f>
        <v>0.56921953068000009</v>
      </c>
      <c r="Z28" s="44">
        <v>512.81038799999999</v>
      </c>
      <c r="AA28" s="45">
        <v>1.24E-3</v>
      </c>
      <c r="AB28" s="53">
        <f>+Z28*AA28</f>
        <v>0.63588488111999997</v>
      </c>
      <c r="AC28" s="44">
        <v>512.81038799999999</v>
      </c>
      <c r="AD28" s="45">
        <v>3.2834654078539079E-3</v>
      </c>
      <c r="AE28" s="53">
        <f>+AC28*AD28</f>
        <v>1.6837951697861406</v>
      </c>
      <c r="AF28" s="54">
        <f>V28+Y28+AB28+AE28</f>
        <v>54.834519897231743</v>
      </c>
      <c r="AG28" s="100">
        <f>+K28/(N28/12*8760)</f>
        <v>0.48662715779144949</v>
      </c>
      <c r="AH28" s="55">
        <f t="shared" si="0"/>
        <v>5.1281038800000003</v>
      </c>
      <c r="AI28" s="55">
        <f t="shared" si="1"/>
        <v>1.4435692137484465E-2</v>
      </c>
      <c r="AL28" s="56">
        <v>0.93833861495799697</v>
      </c>
      <c r="AM28" s="57">
        <f>+P28/$T28</f>
        <v>0.32705050070037422</v>
      </c>
      <c r="AN28" s="57">
        <f>+L28/$T28</f>
        <v>0.67294949929962578</v>
      </c>
    </row>
    <row r="29" spans="1:45" s="67" customFormat="1" ht="15.75" x14ac:dyDescent="0.25">
      <c r="A29" s="43" t="s">
        <v>52</v>
      </c>
      <c r="B29" s="44"/>
      <c r="C29" s="45"/>
      <c r="D29" s="46"/>
      <c r="E29" s="44"/>
      <c r="F29" s="45"/>
      <c r="G29" s="46"/>
      <c r="H29" s="44"/>
      <c r="I29" s="45"/>
      <c r="J29" s="46"/>
      <c r="K29" s="44"/>
      <c r="L29" s="46"/>
      <c r="M29" s="43" t="s">
        <v>52</v>
      </c>
      <c r="N29" s="44"/>
      <c r="O29" s="49"/>
      <c r="P29" s="46"/>
      <c r="Q29" s="48"/>
      <c r="R29" s="50"/>
      <c r="S29" s="46"/>
      <c r="T29" s="51"/>
      <c r="U29" s="52"/>
      <c r="V29" s="51"/>
      <c r="W29" s="44"/>
      <c r="X29" s="45"/>
      <c r="Y29" s="53"/>
      <c r="Z29" s="44"/>
      <c r="AA29" s="45"/>
      <c r="AB29" s="53"/>
      <c r="AC29" s="44"/>
      <c r="AD29" s="45"/>
      <c r="AE29" s="53"/>
      <c r="AF29" s="54"/>
      <c r="AG29" s="100"/>
      <c r="AH29" s="55">
        <f t="shared" si="0"/>
        <v>0</v>
      </c>
      <c r="AI29" s="55">
        <f t="shared" si="1"/>
        <v>0</v>
      </c>
      <c r="AL29" s="56"/>
      <c r="AM29" s="57"/>
      <c r="AN29" s="57"/>
    </row>
    <row r="30" spans="1:45" s="67" customFormat="1" ht="15.75" x14ac:dyDescent="0.25">
      <c r="A30" s="101" t="s">
        <v>46</v>
      </c>
      <c r="B30" s="44">
        <v>54.069437200890583</v>
      </c>
      <c r="C30" s="45">
        <v>6.7990098631176221E-2</v>
      </c>
      <c r="D30" s="46">
        <f>+B30*C30</f>
        <v>3.6761863682207396</v>
      </c>
      <c r="E30" s="44"/>
      <c r="F30" s="45"/>
      <c r="G30" s="46"/>
      <c r="H30" s="44"/>
      <c r="I30" s="45"/>
      <c r="J30" s="46"/>
      <c r="K30" s="44">
        <f>+B30+E30+H30</f>
        <v>54.069437200890583</v>
      </c>
      <c r="L30" s="46">
        <f>+D30+G30+J30</f>
        <v>3.6761863682207396</v>
      </c>
      <c r="M30" s="101" t="s">
        <v>46</v>
      </c>
      <c r="N30" s="44">
        <v>0.13884265552737521</v>
      </c>
      <c r="O30" s="49">
        <v>11.176883884538029</v>
      </c>
      <c r="P30" s="46">
        <f>+N30*O30</f>
        <v>1.5518282390503848</v>
      </c>
      <c r="Q30" s="48"/>
      <c r="R30" s="50"/>
      <c r="S30" s="46"/>
      <c r="T30" s="51">
        <f>L30+P30+S30</f>
        <v>5.228014607271124</v>
      </c>
      <c r="U30" s="52"/>
      <c r="V30" s="51">
        <f>+L30+P30+S30</f>
        <v>5.228014607271124</v>
      </c>
      <c r="W30" s="44">
        <v>54.069437200890583</v>
      </c>
      <c r="X30" s="45">
        <v>8.1000000000000006E-4</v>
      </c>
      <c r="Y30" s="53">
        <f>+W30*X30</f>
        <v>4.3796244132721374E-2</v>
      </c>
      <c r="Z30" s="44">
        <v>54.069437200890583</v>
      </c>
      <c r="AA30" s="45">
        <v>9.8999999999999999E-4</v>
      </c>
      <c r="AB30" s="53">
        <f>+Z30*AA30</f>
        <v>5.3528742828881676E-2</v>
      </c>
      <c r="AC30" s="44">
        <v>54.069437200890583</v>
      </c>
      <c r="AD30" s="45">
        <v>1.9841568045704562E-3</v>
      </c>
      <c r="AE30" s="53">
        <f>+AC30*AD30</f>
        <v>0.10728224174144201</v>
      </c>
      <c r="AF30" s="54">
        <f>V30+Y30+AB30+AE30</f>
        <v>5.4326218359741691</v>
      </c>
      <c r="AG30" s="100">
        <f>+K30/(N30/12*8760)</f>
        <v>0.53346517978689245</v>
      </c>
      <c r="AH30" s="55">
        <f t="shared" si="0"/>
        <v>0.5406943720089058</v>
      </c>
      <c r="AI30" s="55">
        <f t="shared" si="1"/>
        <v>1.388426555273752E-3</v>
      </c>
      <c r="AJ30" s="123">
        <f>+T30/K30*100</f>
        <v>9.6690753185517018</v>
      </c>
      <c r="AL30" s="56"/>
      <c r="AM30" s="57">
        <f>+P30/$T30</f>
        <v>0.29682936174128161</v>
      </c>
      <c r="AN30" s="57">
        <f>+L30/$T30</f>
        <v>0.70317063825871851</v>
      </c>
    </row>
    <row r="31" spans="1:45" s="114" customFormat="1" ht="15.75" x14ac:dyDescent="0.25">
      <c r="A31" s="101" t="s">
        <v>47</v>
      </c>
      <c r="B31" s="103">
        <v>174.60036099999999</v>
      </c>
      <c r="C31" s="104">
        <f>+C30</f>
        <v>6.7990098631176221E-2</v>
      </c>
      <c r="D31" s="105">
        <f>+B31*C31</f>
        <v>11.871095765428974</v>
      </c>
      <c r="E31" s="106"/>
      <c r="F31" s="104"/>
      <c r="G31" s="107"/>
      <c r="H31" s="106"/>
      <c r="I31" s="104"/>
      <c r="J31" s="107"/>
      <c r="K31" s="103">
        <f>+B31+E31+H31</f>
        <v>174.60036099999999</v>
      </c>
      <c r="L31" s="105">
        <f>+D31+G31+J31</f>
        <v>11.871095765428974</v>
      </c>
      <c r="M31" s="101" t="s">
        <v>47</v>
      </c>
      <c r="N31" s="103">
        <v>0.27835253519301228</v>
      </c>
      <c r="O31" s="108">
        <v>10.856883884538028</v>
      </c>
      <c r="P31" s="105">
        <f>+N31*O31</f>
        <v>3.0220411535573195</v>
      </c>
      <c r="Q31" s="106"/>
      <c r="R31" s="109"/>
      <c r="S31" s="107"/>
      <c r="T31" s="110">
        <f>L31+P31+S31</f>
        <v>14.893136918986293</v>
      </c>
      <c r="U31" s="52"/>
      <c r="V31" s="110">
        <f>+L31+P31+S31</f>
        <v>14.893136918986293</v>
      </c>
      <c r="W31" s="111">
        <v>174.60036099999999</v>
      </c>
      <c r="X31" s="104">
        <v>8.1000000000000006E-4</v>
      </c>
      <c r="Y31" s="112">
        <f>+W31*X31</f>
        <v>0.14142629241000002</v>
      </c>
      <c r="Z31" s="111">
        <v>174.60036099999999</v>
      </c>
      <c r="AA31" s="104">
        <v>9.8999999999999999E-4</v>
      </c>
      <c r="AB31" s="112">
        <f>+Z31*AA31</f>
        <v>0.17285435738999999</v>
      </c>
      <c r="AC31" s="111">
        <v>174.60036099999999</v>
      </c>
      <c r="AD31" s="104">
        <v>1.9841568045704562E-3</v>
      </c>
      <c r="AE31" s="112">
        <f>+AC31*AD31</f>
        <v>0.34643449435860807</v>
      </c>
      <c r="AF31" s="113">
        <f>V31+Y31+AB31+AE31</f>
        <v>15.5538520631449</v>
      </c>
      <c r="AG31" s="100">
        <f>+K31/(N31/12*8760)</f>
        <v>0.85926494812227971</v>
      </c>
      <c r="AH31" s="55">
        <f t="shared" si="0"/>
        <v>1.74600361</v>
      </c>
      <c r="AI31" s="55">
        <f t="shared" si="1"/>
        <v>2.7835253519301229E-3</v>
      </c>
      <c r="AJ31" s="123">
        <f>+T31/K31*100</f>
        <v>8.5298431421835925</v>
      </c>
      <c r="AL31" s="56"/>
      <c r="AM31" s="57">
        <f>+P31/$T31</f>
        <v>0.20291501850793539</v>
      </c>
      <c r="AN31" s="57">
        <f>+L31/$T31</f>
        <v>0.79708498149206464</v>
      </c>
      <c r="AP31" s="67"/>
      <c r="AQ31" s="67"/>
      <c r="AR31" s="67"/>
      <c r="AS31" s="67"/>
    </row>
    <row r="32" spans="1:45" s="67" customFormat="1" ht="15.75" x14ac:dyDescent="0.25">
      <c r="A32" s="43" t="s">
        <v>48</v>
      </c>
      <c r="B32" s="44">
        <f>SUM(B30:B31)</f>
        <v>228.66979820089057</v>
      </c>
      <c r="C32" s="45"/>
      <c r="D32" s="46">
        <f>SUM(D30:D31)</f>
        <v>15.547282133649713</v>
      </c>
      <c r="E32" s="44"/>
      <c r="F32" s="45"/>
      <c r="G32" s="46"/>
      <c r="H32" s="44"/>
      <c r="I32" s="45"/>
      <c r="J32" s="46"/>
      <c r="K32" s="44">
        <f>+B32+E32+H32</f>
        <v>228.66979820089057</v>
      </c>
      <c r="L32" s="46">
        <f>+D32+G32+J32</f>
        <v>15.547282133649713</v>
      </c>
      <c r="M32" s="43" t="s">
        <v>48</v>
      </c>
      <c r="N32" s="44">
        <f>SUM(N30:N31)</f>
        <v>0.41719519072038747</v>
      </c>
      <c r="O32" s="49"/>
      <c r="P32" s="46">
        <f>SUM(P30:P31)</f>
        <v>4.5738693926077048</v>
      </c>
      <c r="Q32" s="48"/>
      <c r="R32" s="50"/>
      <c r="S32" s="46"/>
      <c r="T32" s="51">
        <f>+T30+T31</f>
        <v>20.121151526257417</v>
      </c>
      <c r="U32" s="52"/>
      <c r="V32" s="51">
        <f>+V30+V31</f>
        <v>20.121151526257417</v>
      </c>
      <c r="W32" s="44">
        <f>SUM(W30:W31)</f>
        <v>228.66979820089057</v>
      </c>
      <c r="X32" s="45"/>
      <c r="Y32" s="53">
        <f>SUM(Y30:Y31)</f>
        <v>0.18522253654272139</v>
      </c>
      <c r="Z32" s="44">
        <f>SUM(Z30:Z31)</f>
        <v>228.66979820089057</v>
      </c>
      <c r="AA32" s="45"/>
      <c r="AB32" s="53">
        <f>SUM(AB30:AB31)</f>
        <v>0.22638310021888167</v>
      </c>
      <c r="AC32" s="44">
        <f>SUM(AC30:AC31)</f>
        <v>228.66979820089057</v>
      </c>
      <c r="AD32" s="45"/>
      <c r="AE32" s="53">
        <f>SUM(AE30:AE31)</f>
        <v>0.45371673610005009</v>
      </c>
      <c r="AF32" s="54">
        <f>+AF30+AF31</f>
        <v>20.986473899119069</v>
      </c>
      <c r="AG32" s="100">
        <f>+K32/(N32/12*8760)</f>
        <v>0.75083871020764836</v>
      </c>
      <c r="AH32" s="55">
        <f t="shared" si="0"/>
        <v>2.2866979820089059</v>
      </c>
      <c r="AI32" s="55">
        <f t="shared" si="1"/>
        <v>4.1719519072038747E-3</v>
      </c>
      <c r="AJ32" s="123">
        <f>+T32/K32*100</f>
        <v>8.7992168990242519</v>
      </c>
      <c r="AL32" s="56"/>
      <c r="AM32" s="57">
        <f>+P32/$T32</f>
        <v>0.22731648268932128</v>
      </c>
      <c r="AN32" s="57">
        <f>+L32/$T32</f>
        <v>0.77268351731067875</v>
      </c>
    </row>
    <row r="33" spans="1:45" ht="15.75" x14ac:dyDescent="0.25">
      <c r="A33" s="43" t="s">
        <v>53</v>
      </c>
      <c r="B33" s="44"/>
      <c r="C33" s="45"/>
      <c r="D33" s="46"/>
      <c r="E33" s="86"/>
      <c r="F33" s="45"/>
      <c r="G33" s="46"/>
      <c r="H33" s="83"/>
      <c r="I33" s="45"/>
      <c r="J33" s="84"/>
      <c r="K33" s="44"/>
      <c r="L33" s="46"/>
      <c r="M33" s="43" t="s">
        <v>53</v>
      </c>
      <c r="N33" s="44"/>
      <c r="O33" s="49"/>
      <c r="P33" s="46"/>
      <c r="Q33" s="86"/>
      <c r="R33" s="85"/>
      <c r="S33" s="46"/>
      <c r="T33" s="51"/>
      <c r="U33" s="52"/>
      <c r="V33" s="51"/>
      <c r="W33" s="86"/>
      <c r="X33" s="45"/>
      <c r="Y33" s="53"/>
      <c r="Z33" s="86"/>
      <c r="AA33" s="45"/>
      <c r="AB33" s="53"/>
      <c r="AC33" s="86"/>
      <c r="AD33" s="45"/>
      <c r="AE33" s="53"/>
      <c r="AF33" s="54"/>
      <c r="AG33" s="100"/>
      <c r="AH33" s="55">
        <f t="shared" si="0"/>
        <v>0</v>
      </c>
      <c r="AI33" s="55">
        <f t="shared" si="1"/>
        <v>0</v>
      </c>
      <c r="AJ33" s="123"/>
      <c r="AL33" s="56"/>
      <c r="AM33" s="57"/>
      <c r="AN33" s="57"/>
      <c r="AP33" s="67"/>
      <c r="AQ33" s="67"/>
      <c r="AR33" s="67"/>
      <c r="AS33" s="67"/>
    </row>
    <row r="34" spans="1:45" ht="15.75" x14ac:dyDescent="0.25">
      <c r="A34" s="101" t="s">
        <v>46</v>
      </c>
      <c r="B34" s="44">
        <v>197.774478792</v>
      </c>
      <c r="C34" s="45">
        <v>6.7990098631176221E-2</v>
      </c>
      <c r="D34" s="46">
        <f>+B34*C34</f>
        <v>13.446706319797549</v>
      </c>
      <c r="E34" s="86"/>
      <c r="F34" s="45"/>
      <c r="G34" s="46"/>
      <c r="H34" s="83"/>
      <c r="I34" s="45"/>
      <c r="J34" s="84"/>
      <c r="K34" s="44">
        <f>+B34+E34+H34</f>
        <v>197.774478792</v>
      </c>
      <c r="L34" s="46">
        <f>+D34+G34+J34</f>
        <v>13.446706319797549</v>
      </c>
      <c r="M34" s="101" t="s">
        <v>46</v>
      </c>
      <c r="N34" s="44">
        <v>0.50896755943036098</v>
      </c>
      <c r="O34" s="49">
        <v>7.746883884538029</v>
      </c>
      <c r="P34" s="124">
        <f>+N34*O34</f>
        <v>3.9429125839037149</v>
      </c>
      <c r="Q34" s="86"/>
      <c r="R34" s="85"/>
      <c r="S34" s="46"/>
      <c r="T34" s="51">
        <f>L34+P34+S34</f>
        <v>17.389618903701265</v>
      </c>
      <c r="U34" s="52"/>
      <c r="V34" s="51">
        <f>+L34+P34+S34</f>
        <v>17.389618903701265</v>
      </c>
      <c r="W34" s="86">
        <v>197.774478792</v>
      </c>
      <c r="X34" s="45">
        <v>8.1000000000000006E-4</v>
      </c>
      <c r="Y34" s="53">
        <f>+W34*X34</f>
        <v>0.16019732782152002</v>
      </c>
      <c r="Z34" s="86">
        <v>197.774478792</v>
      </c>
      <c r="AA34" s="45">
        <v>9.8999999999999999E-4</v>
      </c>
      <c r="AB34" s="53">
        <f>+Z34*AA34</f>
        <v>0.19579673400407999</v>
      </c>
      <c r="AC34" s="86">
        <v>197.774478792</v>
      </c>
      <c r="AD34" s="45">
        <v>1.9841568045704562E-3</v>
      </c>
      <c r="AE34" s="53">
        <f>+AC34*AD34</f>
        <v>0.39241557786552217</v>
      </c>
      <c r="AF34" s="54">
        <f>V34+Y34+AB34+AE34</f>
        <v>18.138028543392387</v>
      </c>
      <c r="AG34" s="100">
        <f>+K34/(N34/12*8760)</f>
        <v>0.53230100530160385</v>
      </c>
      <c r="AH34" s="55">
        <f t="shared" si="0"/>
        <v>1.9777447879200001</v>
      </c>
      <c r="AI34" s="55">
        <f t="shared" si="1"/>
        <v>5.0896755943036099E-3</v>
      </c>
      <c r="AJ34" s="123">
        <f>+T34/K34*100</f>
        <v>8.7926506038172807</v>
      </c>
      <c r="AL34" s="56"/>
      <c r="AM34" s="57">
        <f>+P34/$T34</f>
        <v>0.22673944758297676</v>
      </c>
      <c r="AN34" s="57">
        <f>+L34/$T34</f>
        <v>0.77326055241702318</v>
      </c>
      <c r="AP34" s="67"/>
      <c r="AQ34" s="67"/>
      <c r="AR34" s="67"/>
      <c r="AS34" s="67"/>
    </row>
    <row r="35" spans="1:45" s="114" customFormat="1" ht="15.75" x14ac:dyDescent="0.25">
      <c r="A35" s="101" t="s">
        <v>47</v>
      </c>
      <c r="B35" s="103">
        <v>495.32785147330929</v>
      </c>
      <c r="C35" s="104">
        <f>+C34</f>
        <v>6.7990098631176221E-2</v>
      </c>
      <c r="D35" s="105">
        <f>+B35*C35</f>
        <v>33.677389476438904</v>
      </c>
      <c r="E35" s="111"/>
      <c r="F35" s="104"/>
      <c r="G35" s="105"/>
      <c r="H35" s="106"/>
      <c r="I35" s="104"/>
      <c r="J35" s="107"/>
      <c r="K35" s="103">
        <f>+B35+E35+H35</f>
        <v>495.32785147330929</v>
      </c>
      <c r="L35" s="105">
        <f>+D35+G35+J35</f>
        <v>33.677389476438904</v>
      </c>
      <c r="M35" s="101" t="s">
        <v>47</v>
      </c>
      <c r="N35" s="103">
        <v>1.0850463007205642</v>
      </c>
      <c r="O35" s="108">
        <v>7.4268838845380287</v>
      </c>
      <c r="P35" s="125">
        <f>+N35*O35</f>
        <v>8.0585128847991623</v>
      </c>
      <c r="Q35" s="111"/>
      <c r="R35" s="109"/>
      <c r="S35" s="105"/>
      <c r="T35" s="110">
        <f>L35+P35+S35</f>
        <v>41.735902361238068</v>
      </c>
      <c r="U35" s="52"/>
      <c r="V35" s="110">
        <f>+L35+P35+S35</f>
        <v>41.735902361238068</v>
      </c>
      <c r="W35" s="111">
        <v>495.32785147330929</v>
      </c>
      <c r="X35" s="104">
        <v>8.1000000000000006E-4</v>
      </c>
      <c r="Y35" s="112">
        <f>+W35*X35</f>
        <v>0.40121555969338057</v>
      </c>
      <c r="Z35" s="111">
        <v>495.32785147330929</v>
      </c>
      <c r="AA35" s="104">
        <v>9.8999999999999999E-4</v>
      </c>
      <c r="AB35" s="112">
        <f>+Z35*AA35</f>
        <v>0.49037457295857617</v>
      </c>
      <c r="AC35" s="111">
        <v>495.32785147330929</v>
      </c>
      <c r="AD35" s="104">
        <v>1.9841568045704562E-3</v>
      </c>
      <c r="AE35" s="112">
        <f>+AC35*AD35</f>
        <v>0.98280812699403086</v>
      </c>
      <c r="AF35" s="113">
        <f>V35+Y35+AB35+AE35</f>
        <v>43.610300620884061</v>
      </c>
      <c r="AG35" s="100">
        <f>+K35/(N35/12*8760)</f>
        <v>0.62534778740546992</v>
      </c>
      <c r="AH35" s="55">
        <f t="shared" si="0"/>
        <v>4.9532785147330927</v>
      </c>
      <c r="AI35" s="55">
        <f t="shared" si="1"/>
        <v>1.0850463007205642E-2</v>
      </c>
      <c r="AJ35" s="123">
        <f>+T35/K35*100</f>
        <v>8.4259147223598028</v>
      </c>
      <c r="AL35" s="56"/>
      <c r="AM35" s="57">
        <f>+P35/$T35</f>
        <v>0.19308347079811675</v>
      </c>
      <c r="AN35" s="57">
        <f>+L35/$T35</f>
        <v>0.80691652920188317</v>
      </c>
      <c r="AP35" s="67"/>
      <c r="AQ35" s="67"/>
      <c r="AR35" s="67"/>
      <c r="AS35" s="67"/>
    </row>
    <row r="36" spans="1:45" ht="15.75" x14ac:dyDescent="0.25">
      <c r="A36" s="43" t="s">
        <v>48</v>
      </c>
      <c r="B36" s="44">
        <f>SUM(B34:B35)</f>
        <v>693.10233026530932</v>
      </c>
      <c r="C36" s="45"/>
      <c r="D36" s="46">
        <f>SUM(D34:D35)</f>
        <v>47.124095796236453</v>
      </c>
      <c r="E36" s="86"/>
      <c r="F36" s="45"/>
      <c r="G36" s="46"/>
      <c r="H36" s="83"/>
      <c r="I36" s="45"/>
      <c r="J36" s="84"/>
      <c r="K36" s="44">
        <f>+B36+E36+H36</f>
        <v>693.10233026530932</v>
      </c>
      <c r="L36" s="46">
        <f>+D36+G36+J36</f>
        <v>47.124095796236453</v>
      </c>
      <c r="M36" s="43" t="s">
        <v>48</v>
      </c>
      <c r="N36" s="44">
        <f>SUM(N34:N35)</f>
        <v>1.5940138601509251</v>
      </c>
      <c r="O36" s="49"/>
      <c r="P36" s="124">
        <f>SUM(P34:P35)</f>
        <v>12.001425468702877</v>
      </c>
      <c r="Q36" s="48"/>
      <c r="R36" s="126"/>
      <c r="S36" s="46"/>
      <c r="T36" s="51">
        <f>+T34+T35</f>
        <v>59.125521264939337</v>
      </c>
      <c r="U36" s="52"/>
      <c r="V36" s="51">
        <f>+V34+V35</f>
        <v>59.125521264939337</v>
      </c>
      <c r="W36" s="86">
        <f>SUM(W34:W35)</f>
        <v>693.10233026530932</v>
      </c>
      <c r="X36" s="45"/>
      <c r="Y36" s="53">
        <f>SUM(Y34:Y35)</f>
        <v>0.56141288751490059</v>
      </c>
      <c r="Z36" s="86">
        <f>SUM(Z34:Z35)</f>
        <v>693.10233026530932</v>
      </c>
      <c r="AA36" s="45"/>
      <c r="AB36" s="53">
        <f>SUM(AB34:AB35)</f>
        <v>0.68617130696265616</v>
      </c>
      <c r="AC36" s="86">
        <f>SUM(AC34:AC35)</f>
        <v>693.10233026530932</v>
      </c>
      <c r="AD36" s="45"/>
      <c r="AE36" s="53">
        <f>SUM(AE34:AE35)</f>
        <v>1.375223704859553</v>
      </c>
      <c r="AF36" s="54">
        <f>+AF34+AF35</f>
        <v>61.748329164276448</v>
      </c>
      <c r="AG36" s="100">
        <f>+K36/(N36/12*8760)</f>
        <v>0.59563801211169098</v>
      </c>
      <c r="AH36" s="55">
        <f t="shared" si="0"/>
        <v>6.9310233026530934</v>
      </c>
      <c r="AI36" s="55">
        <f t="shared" si="1"/>
        <v>1.5940138601509252E-2</v>
      </c>
      <c r="AJ36" s="123">
        <f>+T36/K36*100</f>
        <v>8.530561604418061</v>
      </c>
      <c r="AL36" s="56"/>
      <c r="AM36" s="57">
        <f>+P36/$T36</f>
        <v>0.20298215071838302</v>
      </c>
      <c r="AN36" s="57">
        <f>+L36/$T36</f>
        <v>0.7970178492816169</v>
      </c>
      <c r="AP36" s="67"/>
      <c r="AQ36" s="67"/>
      <c r="AR36" s="67"/>
      <c r="AS36" s="67"/>
    </row>
    <row r="37" spans="1:45" s="2" customFormat="1" ht="21" x14ac:dyDescent="0.25">
      <c r="A37" s="43" t="s">
        <v>54</v>
      </c>
      <c r="B37" s="15">
        <f>+B32+B36</f>
        <v>921.77212846619989</v>
      </c>
      <c r="C37" s="127"/>
      <c r="D37" s="17">
        <f>+D32+D36</f>
        <v>62.671377929886162</v>
      </c>
      <c r="E37" s="22"/>
      <c r="F37" s="127"/>
      <c r="G37" s="24"/>
      <c r="H37" s="22"/>
      <c r="I37" s="127"/>
      <c r="J37" s="128">
        <v>1</v>
      </c>
      <c r="K37" s="15">
        <f>+K32+K36</f>
        <v>921.77212846619989</v>
      </c>
      <c r="L37" s="17">
        <f>+L32+L36</f>
        <v>62.671377929886162</v>
      </c>
      <c r="M37" s="43" t="s">
        <v>55</v>
      </c>
      <c r="N37" s="129">
        <f>+N32+N36</f>
        <v>2.0112090508713125</v>
      </c>
      <c r="O37" s="130"/>
      <c r="P37" s="17">
        <f>+P32+P36</f>
        <v>16.575294861310581</v>
      </c>
      <c r="Q37" s="22"/>
      <c r="R37" s="23"/>
      <c r="S37" s="24"/>
      <c r="T37" s="51">
        <f>L37+P37+S37</f>
        <v>79.246672791196744</v>
      </c>
      <c r="U37" s="52"/>
      <c r="V37" s="51">
        <f>+V32+V36</f>
        <v>79.246672791196758</v>
      </c>
      <c r="W37" s="129">
        <f>W32+W36</f>
        <v>921.77212846619989</v>
      </c>
      <c r="X37" s="127"/>
      <c r="Y37" s="131">
        <f>+Y32+Y36</f>
        <v>0.74663542405762195</v>
      </c>
      <c r="Z37" s="129">
        <f>Z32+Z36</f>
        <v>921.77212846619989</v>
      </c>
      <c r="AA37" s="127"/>
      <c r="AB37" s="131">
        <f>+AB32+AB36</f>
        <v>0.9125544071815378</v>
      </c>
      <c r="AC37" s="129">
        <f>AC32+AC36</f>
        <v>921.77212846619989</v>
      </c>
      <c r="AD37" s="127"/>
      <c r="AE37" s="131">
        <f>+AE32+AE36</f>
        <v>1.8289404409596031</v>
      </c>
      <c r="AF37" s="54">
        <f>+AF32+AF36</f>
        <v>82.734803063395518</v>
      </c>
      <c r="AG37" s="100">
        <f>+K37/(N37/12*8760)</f>
        <v>0.62783207210462355</v>
      </c>
      <c r="AH37" s="55">
        <f t="shared" si="0"/>
        <v>9.2177212846619998</v>
      </c>
      <c r="AI37" s="55">
        <f t="shared" si="1"/>
        <v>2.0112090508713126E-2</v>
      </c>
      <c r="AJ37" s="123">
        <f>+T37/K37*100</f>
        <v>8.5972086097960823</v>
      </c>
      <c r="AL37" s="56"/>
      <c r="AM37" s="57">
        <f>+P37/$T37</f>
        <v>0.20916076697609792</v>
      </c>
      <c r="AN37" s="57">
        <f>+L37/$T37</f>
        <v>0.79083923302390213</v>
      </c>
      <c r="AP37" s="67"/>
      <c r="AQ37" s="67"/>
      <c r="AR37" s="67"/>
      <c r="AS37" s="67"/>
    </row>
    <row r="38" spans="1:45" ht="5.45" customHeight="1" x14ac:dyDescent="0.25">
      <c r="A38" s="43"/>
      <c r="B38" s="44"/>
      <c r="C38" s="45"/>
      <c r="D38" s="46"/>
      <c r="E38" s="83"/>
      <c r="F38" s="45"/>
      <c r="G38" s="84"/>
      <c r="H38" s="83"/>
      <c r="I38" s="45"/>
      <c r="J38" s="84"/>
      <c r="K38" s="44"/>
      <c r="L38" s="46"/>
      <c r="M38" s="43"/>
      <c r="N38" s="44"/>
      <c r="O38" s="49"/>
      <c r="P38" s="46"/>
      <c r="Q38" s="83"/>
      <c r="R38" s="85"/>
      <c r="S38" s="84"/>
      <c r="T38" s="51"/>
      <c r="U38" s="84"/>
      <c r="V38" s="51"/>
      <c r="W38" s="129"/>
      <c r="X38" s="45"/>
      <c r="Y38" s="131"/>
      <c r="Z38" s="129"/>
      <c r="AA38" s="45"/>
      <c r="AB38" s="131"/>
      <c r="AC38" s="129"/>
      <c r="AD38" s="45"/>
      <c r="AE38" s="131"/>
      <c r="AF38" s="54"/>
      <c r="AG38" s="100"/>
      <c r="AH38" s="55">
        <f t="shared" si="0"/>
        <v>0</v>
      </c>
      <c r="AI38" s="55">
        <f t="shared" si="1"/>
        <v>0</v>
      </c>
      <c r="AL38" s="132"/>
      <c r="AM38" s="57"/>
      <c r="AN38" s="57"/>
      <c r="AP38" s="67"/>
      <c r="AQ38" s="67"/>
      <c r="AR38" s="67"/>
      <c r="AS38" s="67"/>
    </row>
    <row r="39" spans="1:45" ht="20.25" x14ac:dyDescent="0.55000000000000004">
      <c r="A39" s="43" t="s">
        <v>56</v>
      </c>
      <c r="B39" s="58">
        <v>0</v>
      </c>
      <c r="C39" s="59">
        <v>6.7374189495159845E-2</v>
      </c>
      <c r="D39" s="60">
        <f>+B39*C39</f>
        <v>0</v>
      </c>
      <c r="E39" s="120"/>
      <c r="F39" s="59"/>
      <c r="G39" s="60"/>
      <c r="H39" s="116"/>
      <c r="I39" s="59"/>
      <c r="J39" s="117"/>
      <c r="K39" s="58">
        <f>+B39+E39+H39</f>
        <v>0</v>
      </c>
      <c r="L39" s="60">
        <f>+D39+G39+J39</f>
        <v>0</v>
      </c>
      <c r="M39" s="133" t="s">
        <v>46</v>
      </c>
      <c r="N39" s="44">
        <v>2.7269760000000001</v>
      </c>
      <c r="O39" s="49">
        <v>0</v>
      </c>
      <c r="P39" s="46">
        <f>+N39*O39</f>
        <v>0</v>
      </c>
      <c r="Q39" s="120">
        <v>0</v>
      </c>
      <c r="R39" s="63">
        <v>20700</v>
      </c>
      <c r="S39" s="60">
        <f>+Q39*R39</f>
        <v>0</v>
      </c>
      <c r="T39" s="51">
        <f>L39+P39+S39</f>
        <v>0</v>
      </c>
      <c r="U39" s="134"/>
      <c r="V39" s="64">
        <f>+L39+P39+S39</f>
        <v>0</v>
      </c>
      <c r="W39" s="129">
        <v>0</v>
      </c>
      <c r="X39" s="59">
        <v>8.1000000000000006E-4</v>
      </c>
      <c r="Y39" s="131">
        <f>+W39*X39</f>
        <v>0</v>
      </c>
      <c r="Z39" s="129">
        <v>0</v>
      </c>
      <c r="AA39" s="59">
        <v>1.1100000000000001E-3</v>
      </c>
      <c r="AB39" s="131">
        <f>+Z39*AA39</f>
        <v>0</v>
      </c>
      <c r="AC39" s="129">
        <v>0</v>
      </c>
      <c r="AD39" s="59">
        <v>8.0961782464218613E-4</v>
      </c>
      <c r="AE39" s="131">
        <f>+AC39*AD39</f>
        <v>0</v>
      </c>
      <c r="AF39" s="54">
        <f>V39+Y39+AB39+AE39</f>
        <v>0</v>
      </c>
      <c r="AG39" s="100"/>
      <c r="AH39" s="55">
        <f t="shared" si="0"/>
        <v>0</v>
      </c>
      <c r="AI39" s="55">
        <f t="shared" si="1"/>
        <v>2.7269760000000001E-2</v>
      </c>
      <c r="AL39" s="132"/>
      <c r="AM39" s="57" t="e">
        <f>+P39/$T39</f>
        <v>#DIV/0!</v>
      </c>
      <c r="AN39" s="57" t="e">
        <f>+L39/$T39</f>
        <v>#DIV/0!</v>
      </c>
      <c r="AP39" s="67"/>
      <c r="AQ39" s="67"/>
      <c r="AR39" s="67"/>
      <c r="AS39" s="67"/>
    </row>
    <row r="40" spans="1:45" ht="10.15" customHeight="1" x14ac:dyDescent="0.55000000000000004">
      <c r="A40" s="43"/>
      <c r="B40" s="58"/>
      <c r="C40" s="59"/>
      <c r="D40" s="60"/>
      <c r="E40" s="120"/>
      <c r="F40" s="59"/>
      <c r="G40" s="60"/>
      <c r="H40" s="116"/>
      <c r="I40" s="59"/>
      <c r="J40" s="117"/>
      <c r="K40" s="58"/>
      <c r="L40" s="60"/>
      <c r="M40" s="133"/>
      <c r="N40" s="58"/>
      <c r="O40" s="62"/>
      <c r="P40" s="60"/>
      <c r="Q40" s="120"/>
      <c r="R40" s="63"/>
      <c r="S40" s="60"/>
      <c r="T40" s="51"/>
      <c r="U40" s="134"/>
      <c r="V40" s="64"/>
      <c r="W40" s="86"/>
      <c r="X40" s="59"/>
      <c r="Y40" s="53"/>
      <c r="Z40" s="86"/>
      <c r="AA40" s="59"/>
      <c r="AB40" s="53"/>
      <c r="AC40" s="86"/>
      <c r="AD40" s="59"/>
      <c r="AE40" s="53"/>
      <c r="AF40" s="54"/>
      <c r="AG40" s="100"/>
      <c r="AH40" s="55">
        <f t="shared" si="0"/>
        <v>0</v>
      </c>
      <c r="AI40" s="55">
        <f t="shared" si="1"/>
        <v>0</v>
      </c>
      <c r="AL40" s="132"/>
      <c r="AM40" s="57"/>
      <c r="AN40" s="57"/>
      <c r="AP40" s="67"/>
      <c r="AQ40" s="67"/>
      <c r="AR40" s="67"/>
      <c r="AS40" s="67"/>
    </row>
    <row r="41" spans="1:45" s="2" customFormat="1" ht="16.5" thickBot="1" x14ac:dyDescent="0.3">
      <c r="A41" s="68" t="s">
        <v>57</v>
      </c>
      <c r="B41" s="69">
        <f>+B27+B28+B37+B39</f>
        <v>1611.3587086374632</v>
      </c>
      <c r="C41" s="73"/>
      <c r="D41" s="71">
        <f>+D27+D28+D37+D39</f>
        <v>114.47228635533938</v>
      </c>
      <c r="E41" s="135">
        <f>+E27+E28+E37+E39</f>
        <v>83.48647382873645</v>
      </c>
      <c r="F41" s="73"/>
      <c r="G41" s="71">
        <f>+G27+G28+G37+G39</f>
        <v>6.076247974229231</v>
      </c>
      <c r="H41" s="121"/>
      <c r="I41" s="73"/>
      <c r="J41" s="122"/>
      <c r="K41" s="69">
        <f>+K27+K28+K37+K39</f>
        <v>1694.8451824661997</v>
      </c>
      <c r="L41" s="71">
        <f>+L27+L28+L37+L39</f>
        <v>120.54853432956861</v>
      </c>
      <c r="M41" s="68" t="e">
        <f>+M27+M28+M37+M39</f>
        <v>#VALUE!</v>
      </c>
      <c r="N41" s="72">
        <f>+N27+N28+N37+N39</f>
        <v>7.1915289732184995</v>
      </c>
      <c r="O41" s="76"/>
      <c r="P41" s="71">
        <f>+P27+P28+P37+P39</f>
        <v>40.920251584360351</v>
      </c>
      <c r="Q41" s="136">
        <f>+Q27+Q28+Q37+Q39</f>
        <v>260.26266599999997</v>
      </c>
      <c r="R41" s="77"/>
      <c r="S41" s="137">
        <f>+S27+S28+S37+S39</f>
        <v>0</v>
      </c>
      <c r="T41" s="78">
        <f>L41+P41+S41</f>
        <v>161.46878591392897</v>
      </c>
      <c r="U41" s="122"/>
      <c r="V41" s="78">
        <f>+V27+V28+V37+V39</f>
        <v>161.46878591392897</v>
      </c>
      <c r="W41" s="69">
        <f>+W27+W28+W37+W39</f>
        <v>1694.8451824661997</v>
      </c>
      <c r="X41" s="73"/>
      <c r="Y41" s="79">
        <f>+Y27+Y28+Y37+Y39</f>
        <v>1.6385806605776221</v>
      </c>
      <c r="Z41" s="69">
        <f>+Z27+Z28+Z37+Z39</f>
        <v>1694.8451824661997</v>
      </c>
      <c r="AA41" s="73"/>
      <c r="AB41" s="79">
        <f>+AB27+AB28+AB37+AB39</f>
        <v>1.8503439808615378</v>
      </c>
      <c r="AC41" s="69">
        <f>+AC27+AC28+AC37+AC39</f>
        <v>1694.8451824661997</v>
      </c>
      <c r="AD41" s="73"/>
      <c r="AE41" s="79">
        <f>+AE27+AE28+AE37+AE39</f>
        <v>4.0689503892058729</v>
      </c>
      <c r="AF41" s="80">
        <f>+AF27+AF28+AF37+AF39</f>
        <v>169.02666094457402</v>
      </c>
      <c r="AG41" s="100">
        <f>+K41/(N41/12*8760)</f>
        <v>0.32283895928833284</v>
      </c>
      <c r="AH41" s="55">
        <f t="shared" si="0"/>
        <v>16.948451824661998</v>
      </c>
      <c r="AI41" s="55">
        <f t="shared" si="1"/>
        <v>7.1915289732185E-2</v>
      </c>
      <c r="AL41" s="68"/>
      <c r="AM41" s="57">
        <f>+P41/$T41</f>
        <v>0.25342515181957775</v>
      </c>
      <c r="AN41" s="57">
        <f>+L41/$T41</f>
        <v>0.74657484818042219</v>
      </c>
      <c r="AP41" s="67"/>
      <c r="AQ41" s="67"/>
      <c r="AR41" s="67"/>
      <c r="AS41" s="67"/>
    </row>
    <row r="42" spans="1:45" ht="6" customHeight="1" thickBot="1" x14ac:dyDescent="0.3">
      <c r="A42" s="43"/>
      <c r="B42" s="44"/>
      <c r="C42" s="45"/>
      <c r="D42" s="46"/>
      <c r="E42" s="83"/>
      <c r="F42" s="45"/>
      <c r="G42" s="84"/>
      <c r="H42" s="83"/>
      <c r="I42" s="45"/>
      <c r="J42" s="84"/>
      <c r="K42" s="44"/>
      <c r="L42" s="46"/>
      <c r="M42" s="43"/>
      <c r="N42" s="44"/>
      <c r="O42" s="49"/>
      <c r="P42" s="46"/>
      <c r="Q42" s="83"/>
      <c r="R42" s="85"/>
      <c r="S42" s="84"/>
      <c r="T42" s="54"/>
      <c r="U42" s="84"/>
      <c r="V42" s="51"/>
      <c r="W42" s="72"/>
      <c r="X42" s="45"/>
      <c r="Y42" s="79"/>
      <c r="Z42" s="72"/>
      <c r="AA42" s="45"/>
      <c r="AB42" s="79"/>
      <c r="AC42" s="72"/>
      <c r="AD42" s="45"/>
      <c r="AE42" s="79"/>
      <c r="AF42" s="54"/>
      <c r="AG42" s="100"/>
      <c r="AH42" s="55">
        <f t="shared" si="0"/>
        <v>0</v>
      </c>
      <c r="AI42" s="55">
        <f t="shared" si="1"/>
        <v>0</v>
      </c>
      <c r="AL42" s="132"/>
      <c r="AM42" s="57"/>
      <c r="AN42" s="57"/>
      <c r="AP42" s="67"/>
      <c r="AQ42" s="67"/>
      <c r="AR42" s="67"/>
      <c r="AS42" s="67"/>
    </row>
    <row r="43" spans="1:45" ht="15.75" x14ac:dyDescent="0.25">
      <c r="A43" s="32" t="s">
        <v>58</v>
      </c>
      <c r="B43" s="88"/>
      <c r="C43" s="92"/>
      <c r="D43" s="90"/>
      <c r="E43" s="91"/>
      <c r="F43" s="92"/>
      <c r="G43" s="93"/>
      <c r="H43" s="91"/>
      <c r="I43" s="92"/>
      <c r="J43" s="93"/>
      <c r="K43" s="88"/>
      <c r="L43" s="90"/>
      <c r="M43" s="32" t="s">
        <v>58</v>
      </c>
      <c r="N43" s="88"/>
      <c r="O43" s="94"/>
      <c r="P43" s="90"/>
      <c r="Q43" s="91"/>
      <c r="R43" s="95"/>
      <c r="S43" s="93"/>
      <c r="T43" s="96"/>
      <c r="U43" s="93"/>
      <c r="V43" s="41"/>
      <c r="W43" s="97"/>
      <c r="X43" s="92"/>
      <c r="Y43" s="98"/>
      <c r="Z43" s="97"/>
      <c r="AA43" s="92"/>
      <c r="AB43" s="98"/>
      <c r="AC43" s="97"/>
      <c r="AD43" s="92"/>
      <c r="AE43" s="98"/>
      <c r="AF43" s="96"/>
      <c r="AG43" s="100"/>
      <c r="AH43" s="55">
        <f t="shared" si="0"/>
        <v>0</v>
      </c>
      <c r="AI43" s="55">
        <f t="shared" si="1"/>
        <v>0</v>
      </c>
      <c r="AL43" s="138"/>
      <c r="AM43" s="57"/>
      <c r="AN43" s="57"/>
      <c r="AP43" s="67"/>
      <c r="AQ43" s="67"/>
      <c r="AR43" s="67"/>
      <c r="AS43" s="67"/>
    </row>
    <row r="44" spans="1:45" ht="15.75" x14ac:dyDescent="0.25">
      <c r="A44" s="43" t="s">
        <v>59</v>
      </c>
      <c r="B44" s="44"/>
      <c r="C44" s="45"/>
      <c r="D44" s="46"/>
      <c r="E44" s="83"/>
      <c r="F44" s="45"/>
      <c r="G44" s="84"/>
      <c r="H44" s="83"/>
      <c r="I44" s="45"/>
      <c r="J44" s="84"/>
      <c r="K44" s="44"/>
      <c r="L44" s="46"/>
      <c r="M44" s="43" t="s">
        <v>59</v>
      </c>
      <c r="N44" s="44"/>
      <c r="O44" s="49"/>
      <c r="P44" s="46"/>
      <c r="Q44" s="83"/>
      <c r="R44" s="85"/>
      <c r="S44" s="84"/>
      <c r="T44" s="54"/>
      <c r="U44" s="84"/>
      <c r="V44" s="51"/>
      <c r="W44" s="86"/>
      <c r="X44" s="45"/>
      <c r="Y44" s="53"/>
      <c r="Z44" s="86"/>
      <c r="AA44" s="45"/>
      <c r="AB44" s="53"/>
      <c r="AC44" s="86"/>
      <c r="AD44" s="45"/>
      <c r="AE44" s="53"/>
      <c r="AF44" s="54"/>
      <c r="AG44" s="100"/>
      <c r="AH44" s="55">
        <f t="shared" si="0"/>
        <v>0</v>
      </c>
      <c r="AI44" s="55">
        <f t="shared" si="1"/>
        <v>0</v>
      </c>
      <c r="AL44" s="132"/>
      <c r="AM44" s="57"/>
      <c r="AN44" s="57"/>
      <c r="AP44" s="67"/>
      <c r="AQ44" s="67"/>
      <c r="AR44" s="67"/>
      <c r="AS44" s="67"/>
    </row>
    <row r="45" spans="1:45" ht="15.75" x14ac:dyDescent="0.25">
      <c r="A45" s="101" t="s">
        <v>46</v>
      </c>
      <c r="B45" s="44">
        <v>117.65539096198492</v>
      </c>
      <c r="C45" s="45">
        <v>7.1329300012245231E-2</v>
      </c>
      <c r="D45" s="46">
        <f>+B45*C45</f>
        <v>8.3922766799854287</v>
      </c>
      <c r="E45" s="83"/>
      <c r="F45" s="45"/>
      <c r="G45" s="84"/>
      <c r="H45" s="83"/>
      <c r="I45" s="45"/>
      <c r="J45" s="84"/>
      <c r="K45" s="44">
        <f>+B45+E45+H45</f>
        <v>117.65539096198492</v>
      </c>
      <c r="L45" s="46">
        <f>+D45+G45+J45</f>
        <v>8.3922766799854287</v>
      </c>
      <c r="M45" s="101" t="s">
        <v>46</v>
      </c>
      <c r="N45" s="44">
        <v>0.33028281274665355</v>
      </c>
      <c r="O45" s="49">
        <v>11.774558199349544</v>
      </c>
      <c r="P45" s="46">
        <f>+N45*O45</f>
        <v>3.8889342009303398</v>
      </c>
      <c r="Q45" s="83"/>
      <c r="R45" s="85"/>
      <c r="S45" s="84"/>
      <c r="T45" s="51">
        <f>L45+P45+S45</f>
        <v>12.281210880915769</v>
      </c>
      <c r="U45" s="52"/>
      <c r="V45" s="51">
        <f>+L45+P45+S45</f>
        <v>12.281210880915769</v>
      </c>
      <c r="W45" s="86">
        <v>117.65539096198492</v>
      </c>
      <c r="X45" s="45">
        <v>1.1299999999999999E-3</v>
      </c>
      <c r="Y45" s="53">
        <f>+W45*X45</f>
        <v>0.13295059178704297</v>
      </c>
      <c r="Z45" s="86">
        <v>117.65539096198492</v>
      </c>
      <c r="AA45" s="45">
        <v>1.0499999999999999E-3</v>
      </c>
      <c r="AB45" s="53">
        <f>+Z45*AA45</f>
        <v>0.12353816051008416</v>
      </c>
      <c r="AC45" s="86">
        <v>117.65539096198492</v>
      </c>
      <c r="AD45" s="45">
        <v>4.4097955128171102E-3</v>
      </c>
      <c r="AE45" s="53">
        <f>+AC45*AD45</f>
        <v>0.5188362151229039</v>
      </c>
      <c r="AF45" s="54">
        <f>V45+Y45+AB45+AE45</f>
        <v>13.0565358483358</v>
      </c>
      <c r="AG45" s="100">
        <f>+K45/(N45/12*8760)</f>
        <v>0.48798109444678706</v>
      </c>
      <c r="AH45" s="55">
        <f t="shared" si="0"/>
        <v>1.1765539096198492</v>
      </c>
      <c r="AI45" s="55">
        <f t="shared" si="1"/>
        <v>3.3028281274665354E-3</v>
      </c>
      <c r="AL45" s="56"/>
      <c r="AM45" s="57">
        <f>+P45/$T45</f>
        <v>0.31665722856151746</v>
      </c>
      <c r="AN45" s="57">
        <f>+L45/$T45</f>
        <v>0.68334277143848254</v>
      </c>
      <c r="AP45" s="67"/>
      <c r="AQ45" s="67"/>
      <c r="AR45" s="67"/>
      <c r="AS45" s="67"/>
    </row>
    <row r="46" spans="1:45" s="114" customFormat="1" ht="15.75" x14ac:dyDescent="0.25">
      <c r="A46" s="101" t="s">
        <v>47</v>
      </c>
      <c r="B46" s="103">
        <v>74.073924300000002</v>
      </c>
      <c r="C46" s="104">
        <f>+C45</f>
        <v>7.1329300012245231E-2</v>
      </c>
      <c r="D46" s="105">
        <f>+B46*C46</f>
        <v>5.2836411694790426</v>
      </c>
      <c r="E46" s="106"/>
      <c r="F46" s="104"/>
      <c r="G46" s="107"/>
      <c r="H46" s="106"/>
      <c r="I46" s="104"/>
      <c r="J46" s="107"/>
      <c r="K46" s="103">
        <f>+B46+E46+H46</f>
        <v>74.073924300000002</v>
      </c>
      <c r="L46" s="105">
        <f>+D46+G46+J46</f>
        <v>5.2836411694790426</v>
      </c>
      <c r="M46" s="101" t="s">
        <v>47</v>
      </c>
      <c r="N46" s="103">
        <v>0.18904685263559093</v>
      </c>
      <c r="O46" s="108">
        <v>11.454558199349544</v>
      </c>
      <c r="P46" s="105">
        <f>+N46*O46</f>
        <v>2.1654481759182329</v>
      </c>
      <c r="Q46" s="106"/>
      <c r="R46" s="109"/>
      <c r="S46" s="107"/>
      <c r="T46" s="110">
        <f>L46+P46+S46</f>
        <v>7.449089345397276</v>
      </c>
      <c r="U46" s="52"/>
      <c r="V46" s="110">
        <f>+L46+P46+S46</f>
        <v>7.449089345397276</v>
      </c>
      <c r="W46" s="111">
        <v>74.073924300000002</v>
      </c>
      <c r="X46" s="104">
        <v>1.1299999999999999E-3</v>
      </c>
      <c r="Y46" s="112">
        <f>+W46*X46</f>
        <v>8.3703534459000001E-2</v>
      </c>
      <c r="Z46" s="111">
        <v>74.073924300000002</v>
      </c>
      <c r="AA46" s="104">
        <v>1.0499999999999999E-3</v>
      </c>
      <c r="AB46" s="112">
        <f>+Z46*AA46</f>
        <v>7.7777620514999993E-2</v>
      </c>
      <c r="AC46" s="111">
        <v>74.073924300000002</v>
      </c>
      <c r="AD46" s="104">
        <v>4.4097955128171102E-3</v>
      </c>
      <c r="AE46" s="112">
        <f>+AC46*AD46</f>
        <v>0.32665085899489432</v>
      </c>
      <c r="AF46" s="113">
        <f>V46+Y46+AB46+AE46</f>
        <v>7.9372213593661698</v>
      </c>
      <c r="AG46" s="100">
        <f>+K46/(N46/12*8760)</f>
        <v>0.53675122205646664</v>
      </c>
      <c r="AH46" s="55">
        <f t="shared" si="0"/>
        <v>0.74073924300000005</v>
      </c>
      <c r="AI46" s="55">
        <f t="shared" si="1"/>
        <v>1.8904685263559093E-3</v>
      </c>
      <c r="AL46" s="56"/>
      <c r="AM46" s="57">
        <f>+P46/$T46</f>
        <v>0.29069971851743776</v>
      </c>
      <c r="AN46" s="57">
        <f>+L46/$T46</f>
        <v>0.70930028148256219</v>
      </c>
    </row>
    <row r="47" spans="1:45" ht="15.75" x14ac:dyDescent="0.25">
      <c r="A47" s="43" t="s">
        <v>48</v>
      </c>
      <c r="B47" s="44">
        <f>SUM(B45:B46)</f>
        <v>191.72931526198494</v>
      </c>
      <c r="C47" s="45"/>
      <c r="D47" s="46">
        <f>SUM(D45:D46)</f>
        <v>13.675917849464472</v>
      </c>
      <c r="E47" s="83"/>
      <c r="F47" s="45"/>
      <c r="G47" s="84"/>
      <c r="H47" s="83"/>
      <c r="I47" s="45"/>
      <c r="J47" s="84"/>
      <c r="K47" s="44">
        <f>+B47+E47+H47</f>
        <v>191.72931526198494</v>
      </c>
      <c r="L47" s="46">
        <f>+D47+G47+J47</f>
        <v>13.675917849464472</v>
      </c>
      <c r="M47" s="43" t="s">
        <v>48</v>
      </c>
      <c r="N47" s="44">
        <f>SUM(N45:N46)</f>
        <v>0.51932966538224445</v>
      </c>
      <c r="O47" s="49"/>
      <c r="P47" s="46">
        <f>SUM(P45:P46)</f>
        <v>6.0543823768485723</v>
      </c>
      <c r="Q47" s="83"/>
      <c r="R47" s="85"/>
      <c r="S47" s="84"/>
      <c r="T47" s="51">
        <f>+T45+T46</f>
        <v>19.730300226313044</v>
      </c>
      <c r="U47" s="52"/>
      <c r="V47" s="51">
        <f>+V45+V46</f>
        <v>19.730300226313044</v>
      </c>
      <c r="W47" s="86">
        <f>SUM(W45:W46)</f>
        <v>191.72931526198494</v>
      </c>
      <c r="X47" s="45"/>
      <c r="Y47" s="53">
        <f>SUM(Y45:Y46)</f>
        <v>0.21665412624604297</v>
      </c>
      <c r="Z47" s="86">
        <f>SUM(Z45:Z46)</f>
        <v>191.72931526198494</v>
      </c>
      <c r="AA47" s="45"/>
      <c r="AB47" s="53">
        <f>SUM(AB45:AB46)</f>
        <v>0.20131578102508416</v>
      </c>
      <c r="AC47" s="86">
        <f>SUM(AC45:AC46)</f>
        <v>191.72931526198494</v>
      </c>
      <c r="AD47" s="45"/>
      <c r="AE47" s="53">
        <f>SUM(AE45:AE46)</f>
        <v>0.84548707411779822</v>
      </c>
      <c r="AF47" s="54">
        <f>+AF45+AF46</f>
        <v>20.993757207701968</v>
      </c>
      <c r="AG47" s="100">
        <f>+K47/(N47/12*8760)</f>
        <v>0.50573444023430336</v>
      </c>
      <c r="AH47" s="55">
        <f t="shared" si="0"/>
        <v>1.9172931526198493</v>
      </c>
      <c r="AI47" s="55">
        <f t="shared" si="1"/>
        <v>5.193296653822445E-3</v>
      </c>
      <c r="AL47" s="56"/>
      <c r="AM47" s="57">
        <f>+P47/$T47</f>
        <v>0.30685708313623267</v>
      </c>
      <c r="AN47" s="57">
        <f>+L47/$T47</f>
        <v>0.69314291686376728</v>
      </c>
    </row>
    <row r="48" spans="1:45" s="114" customFormat="1" ht="15.75" x14ac:dyDescent="0.25">
      <c r="A48" s="43" t="s">
        <v>60</v>
      </c>
      <c r="B48" s="103">
        <v>97.812659999999994</v>
      </c>
      <c r="C48" s="104">
        <v>0.22430972937930663</v>
      </c>
      <c r="D48" s="105">
        <f>+B48*C48</f>
        <v>21.940331294470131</v>
      </c>
      <c r="E48" s="106"/>
      <c r="F48" s="104"/>
      <c r="G48" s="107"/>
      <c r="H48" s="106"/>
      <c r="I48" s="104"/>
      <c r="J48" s="107"/>
      <c r="K48" s="103">
        <f>+B48+E48+H48</f>
        <v>97.812659999999994</v>
      </c>
      <c r="L48" s="105">
        <f>+D48+G48+J48</f>
        <v>21.940331294470131</v>
      </c>
      <c r="M48" s="43" t="s">
        <v>61</v>
      </c>
      <c r="N48" s="103"/>
      <c r="O48" s="108"/>
      <c r="P48" s="105"/>
      <c r="Q48" s="106"/>
      <c r="R48" s="109"/>
      <c r="S48" s="107"/>
      <c r="T48" s="110">
        <f>L48+P48+S48</f>
        <v>21.940331294470131</v>
      </c>
      <c r="U48" s="52">
        <v>1</v>
      </c>
      <c r="V48" s="110">
        <f>+T48*U48</f>
        <v>21.940331294470131</v>
      </c>
      <c r="W48" s="111">
        <v>97.812659999999994</v>
      </c>
      <c r="X48" s="104">
        <v>1.0399999999999999E-3</v>
      </c>
      <c r="Y48" s="112">
        <f>+W48*X48</f>
        <v>0.10172516639999998</v>
      </c>
      <c r="Z48" s="111">
        <v>97.812659999999994</v>
      </c>
      <c r="AA48" s="104">
        <v>1.25E-3</v>
      </c>
      <c r="AB48" s="112">
        <f>+Z48*AA48</f>
        <v>0.12226582499999999</v>
      </c>
      <c r="AC48" s="111">
        <v>97.812659999999994</v>
      </c>
      <c r="AD48" s="104">
        <v>1.3228827534598323E-3</v>
      </c>
      <c r="AE48" s="112">
        <f>+AC48*AD48</f>
        <v>0.1293946809840304</v>
      </c>
      <c r="AF48" s="113">
        <f>V48+Y48+AB48+AE48</f>
        <v>22.293716966854163</v>
      </c>
      <c r="AG48" s="100"/>
      <c r="AH48" s="55">
        <f t="shared" si="0"/>
        <v>0.97812659999999996</v>
      </c>
      <c r="AI48" s="55">
        <f t="shared" si="1"/>
        <v>0</v>
      </c>
      <c r="AL48" s="56"/>
      <c r="AM48" s="57">
        <f>+P48/$T48</f>
        <v>0</v>
      </c>
      <c r="AN48" s="57">
        <f>+L48/$T48</f>
        <v>1</v>
      </c>
    </row>
    <row r="49" spans="1:40" s="2" customFormat="1" ht="16.5" thickBot="1" x14ac:dyDescent="0.3">
      <c r="A49" s="68" t="s">
        <v>41</v>
      </c>
      <c r="B49" s="69">
        <f>+B47+B48</f>
        <v>289.54197526198493</v>
      </c>
      <c r="C49" s="73"/>
      <c r="D49" s="71">
        <f>+D47+D48</f>
        <v>35.616249143934603</v>
      </c>
      <c r="E49" s="121"/>
      <c r="F49" s="73"/>
      <c r="G49" s="122"/>
      <c r="H49" s="121"/>
      <c r="I49" s="73"/>
      <c r="J49" s="122"/>
      <c r="K49" s="69">
        <f>+B49+E49+H49</f>
        <v>289.54197526198493</v>
      </c>
      <c r="L49" s="71">
        <f>+D49+G49+J49</f>
        <v>35.616249143934603</v>
      </c>
      <c r="M49" s="68" t="s">
        <v>41</v>
      </c>
      <c r="N49" s="69">
        <f>+N47+N48</f>
        <v>0.51932966538224445</v>
      </c>
      <c r="O49" s="76"/>
      <c r="P49" s="71">
        <f>+P47+P48</f>
        <v>6.0543823768485723</v>
      </c>
      <c r="Q49" s="121"/>
      <c r="R49" s="77"/>
      <c r="S49" s="122"/>
      <c r="T49" s="78">
        <f>+T47+T48</f>
        <v>41.670631520783175</v>
      </c>
      <c r="U49" s="122"/>
      <c r="V49" s="78">
        <f>+V47+V48</f>
        <v>41.670631520783175</v>
      </c>
      <c r="W49" s="69">
        <f>W47+W48</f>
        <v>289.54197526198493</v>
      </c>
      <c r="X49" s="73"/>
      <c r="Y49" s="79">
        <f>+Y47+Y48</f>
        <v>0.31837929264604292</v>
      </c>
      <c r="Z49" s="69">
        <f>Z47+Z48</f>
        <v>289.54197526198493</v>
      </c>
      <c r="AA49" s="73"/>
      <c r="AB49" s="79">
        <f>+AB47+AB48</f>
        <v>0.32358160602508412</v>
      </c>
      <c r="AC49" s="69">
        <f>AC47+AC48</f>
        <v>289.54197526198493</v>
      </c>
      <c r="AD49" s="73"/>
      <c r="AE49" s="79">
        <f>+AE47+AE48</f>
        <v>0.97488175510182862</v>
      </c>
      <c r="AF49" s="80">
        <f>+AF47+AF48</f>
        <v>43.287474174556131</v>
      </c>
      <c r="AG49" s="100">
        <f>+K49/(N49/12*8760)</f>
        <v>0.76374000805962339</v>
      </c>
      <c r="AH49" s="55">
        <f t="shared" si="0"/>
        <v>2.8954197526198495</v>
      </c>
      <c r="AI49" s="55">
        <f t="shared" si="1"/>
        <v>5.193296653822445E-3</v>
      </c>
      <c r="AL49" s="68"/>
      <c r="AM49" s="57">
        <f>+P49/$T49</f>
        <v>0.14529135162803944</v>
      </c>
      <c r="AN49" s="57">
        <f>+L49/$T49</f>
        <v>0.85470864837196059</v>
      </c>
    </row>
    <row r="50" spans="1:40" ht="15" customHeight="1" x14ac:dyDescent="0.25">
      <c r="A50" s="43"/>
      <c r="B50" s="44"/>
      <c r="C50" s="45"/>
      <c r="D50" s="46"/>
      <c r="E50" s="83"/>
      <c r="F50" s="45"/>
      <c r="G50" s="84"/>
      <c r="H50" s="83"/>
      <c r="I50" s="45"/>
      <c r="J50" s="84"/>
      <c r="K50" s="44"/>
      <c r="L50" s="46"/>
      <c r="M50" s="43"/>
      <c r="N50" s="44"/>
      <c r="O50" s="49"/>
      <c r="P50" s="46"/>
      <c r="Q50" s="83"/>
      <c r="R50" s="85"/>
      <c r="S50" s="84"/>
      <c r="T50" s="51"/>
      <c r="U50" s="84"/>
      <c r="V50" s="51"/>
      <c r="W50" s="86"/>
      <c r="X50" s="45"/>
      <c r="Y50" s="53"/>
      <c r="Z50" s="86"/>
      <c r="AA50" s="45"/>
      <c r="AB50" s="53"/>
      <c r="AC50" s="86"/>
      <c r="AD50" s="45"/>
      <c r="AE50" s="53"/>
      <c r="AF50" s="54"/>
      <c r="AG50" s="100"/>
      <c r="AH50" s="55">
        <f t="shared" si="0"/>
        <v>0</v>
      </c>
      <c r="AI50" s="55">
        <f t="shared" si="1"/>
        <v>0</v>
      </c>
      <c r="AL50" s="132"/>
      <c r="AM50" s="57"/>
      <c r="AN50" s="57"/>
    </row>
    <row r="51" spans="1:40" ht="15.75" x14ac:dyDescent="0.25">
      <c r="A51" s="14" t="s">
        <v>62</v>
      </c>
      <c r="B51" s="15">
        <f>+B14+B24+B41+B49</f>
        <v>7689.473599110418</v>
      </c>
      <c r="C51" s="127"/>
      <c r="D51" s="17">
        <f>+D14+D24+D41+D49</f>
        <v>871.75179820222138</v>
      </c>
      <c r="E51" s="129">
        <f>+E14+E24+E41+E49</f>
        <v>1440.8638149171691</v>
      </c>
      <c r="F51" s="127"/>
      <c r="G51" s="17">
        <f>+G14+G24+G41+G49</f>
        <v>120.62276545215418</v>
      </c>
      <c r="H51" s="129">
        <f>+H14+H24+H41+H49</f>
        <v>160.6297566811337</v>
      </c>
      <c r="I51" s="127"/>
      <c r="J51" s="17">
        <f>+J14+J24+J41+J49</f>
        <v>11.128044872582741</v>
      </c>
      <c r="K51" s="15">
        <f>+B51+E51+H51</f>
        <v>9290.96717070872</v>
      </c>
      <c r="L51" s="17">
        <f>+D51+G51+J51</f>
        <v>1003.5026085269584</v>
      </c>
      <c r="M51" s="14" t="s">
        <v>62</v>
      </c>
      <c r="N51" s="129">
        <f>+N14+N24+N41+N49</f>
        <v>15.597549106814309</v>
      </c>
      <c r="O51" s="139"/>
      <c r="P51" s="17">
        <f>+P14+P24+P41+P49</f>
        <v>127.4391540423282</v>
      </c>
      <c r="Q51" s="129">
        <f>+Q14+Q24+Q41+Q49</f>
        <v>265.8132450083844</v>
      </c>
      <c r="R51" s="23"/>
      <c r="S51" s="17">
        <f>+S14+S24+S41+S49</f>
        <v>61.824142120483685</v>
      </c>
      <c r="T51" s="51">
        <f>L51+P51+S51</f>
        <v>1192.7659046897702</v>
      </c>
      <c r="U51" s="17"/>
      <c r="V51" s="54">
        <f>+V14+V24+V41+V49</f>
        <v>1192.7659046897702</v>
      </c>
      <c r="W51" s="129">
        <f>W49+W41+W24+W14</f>
        <v>9290.9671707087218</v>
      </c>
      <c r="X51" s="127"/>
      <c r="Y51" s="131">
        <f>+Y14+Y24+Y41+Y49</f>
        <v>12.960233454495564</v>
      </c>
      <c r="Z51" s="129">
        <f>Z49+Z41+Z24+Z14</f>
        <v>9290.9671707087218</v>
      </c>
      <c r="AA51" s="127"/>
      <c r="AB51" s="131">
        <f>+AB14+AB24+AB41+AB49</f>
        <v>10.441005813235211</v>
      </c>
      <c r="AC51" s="129">
        <f>AC49+AC41+AC24+AC14</f>
        <v>9290.9671707087218</v>
      </c>
      <c r="AD51" s="127"/>
      <c r="AE51" s="131">
        <f>+AE14+AE24+AE41+AE49</f>
        <v>40.229795952378979</v>
      </c>
      <c r="AF51" s="54">
        <f>+AF14+AF24+AF41+AF49</f>
        <v>1256.3969399098798</v>
      </c>
      <c r="AG51" s="100">
        <f>+K51/(N51/12*8760)</f>
        <v>0.8159841140094064</v>
      </c>
      <c r="AH51" s="55">
        <f t="shared" si="0"/>
        <v>92.909671707087199</v>
      </c>
      <c r="AI51" s="55">
        <f t="shared" si="1"/>
        <v>0.1559754910681431</v>
      </c>
      <c r="AL51" s="51"/>
      <c r="AM51" s="57">
        <f>+P51/$T51</f>
        <v>0.1068433910973287</v>
      </c>
      <c r="AN51" s="57">
        <f>+L51/$T51</f>
        <v>0.84132402224220371</v>
      </c>
    </row>
    <row r="52" spans="1:40" ht="6" customHeight="1" thickBot="1" x14ac:dyDescent="0.3">
      <c r="A52" s="43"/>
      <c r="B52" s="44"/>
      <c r="C52" s="45"/>
      <c r="D52" s="46"/>
      <c r="E52" s="83"/>
      <c r="F52" s="45"/>
      <c r="G52" s="84"/>
      <c r="H52" s="83"/>
      <c r="I52" s="45"/>
      <c r="J52" s="84"/>
      <c r="K52" s="44"/>
      <c r="L52" s="46"/>
      <c r="M52" s="43"/>
      <c r="N52" s="44"/>
      <c r="O52" s="49"/>
      <c r="P52" s="46"/>
      <c r="Q52" s="83"/>
      <c r="R52" s="85"/>
      <c r="S52" s="84"/>
      <c r="T52" s="51"/>
      <c r="U52" s="84"/>
      <c r="V52" s="51"/>
      <c r="W52" s="44"/>
      <c r="X52" s="45"/>
      <c r="Y52" s="46"/>
      <c r="Z52" s="44"/>
      <c r="AA52" s="45"/>
      <c r="AB52" s="46"/>
      <c r="AC52" s="44"/>
      <c r="AD52" s="45"/>
      <c r="AE52" s="46"/>
      <c r="AF52" s="54"/>
      <c r="AG52" s="100"/>
      <c r="AH52" s="55">
        <f t="shared" si="0"/>
        <v>0</v>
      </c>
      <c r="AI52" s="55">
        <f t="shared" si="1"/>
        <v>0</v>
      </c>
      <c r="AL52" s="132"/>
      <c r="AM52" s="57"/>
      <c r="AN52" s="57"/>
    </row>
    <row r="53" spans="1:40" ht="18" x14ac:dyDescent="0.25">
      <c r="A53" s="140" t="s">
        <v>63</v>
      </c>
      <c r="B53" s="88"/>
      <c r="C53" s="92"/>
      <c r="D53" s="90"/>
      <c r="E53" s="91"/>
      <c r="F53" s="92"/>
      <c r="G53" s="93"/>
      <c r="H53" s="91"/>
      <c r="I53" s="92"/>
      <c r="J53" s="93"/>
      <c r="K53" s="88"/>
      <c r="L53" s="90"/>
      <c r="M53" s="140" t="s">
        <v>63</v>
      </c>
      <c r="N53" s="88"/>
      <c r="O53" s="94"/>
      <c r="P53" s="90"/>
      <c r="Q53" s="91"/>
      <c r="R53" s="95"/>
      <c r="S53" s="93"/>
      <c r="T53" s="41"/>
      <c r="U53" s="93"/>
      <c r="V53" s="41"/>
      <c r="W53" s="88"/>
      <c r="X53" s="92"/>
      <c r="Y53" s="90"/>
      <c r="Z53" s="88"/>
      <c r="AA53" s="92"/>
      <c r="AB53" s="90"/>
      <c r="AC53" s="88"/>
      <c r="AD53" s="92"/>
      <c r="AE53" s="90"/>
      <c r="AF53" s="96"/>
      <c r="AG53" s="100"/>
      <c r="AH53" s="55">
        <f t="shared" si="0"/>
        <v>0</v>
      </c>
      <c r="AI53" s="55">
        <f t="shared" si="1"/>
        <v>0</v>
      </c>
      <c r="AL53" s="138"/>
      <c r="AM53" s="57"/>
      <c r="AN53" s="57"/>
    </row>
    <row r="54" spans="1:40" ht="18" x14ac:dyDescent="0.25">
      <c r="A54" s="43" t="s">
        <v>64</v>
      </c>
      <c r="B54" s="44">
        <v>18.814682999999999</v>
      </c>
      <c r="C54" s="45">
        <f>+D54/B54</f>
        <v>5.6957749434311492E-2</v>
      </c>
      <c r="D54" s="46">
        <v>1.071642</v>
      </c>
      <c r="E54" s="83"/>
      <c r="F54" s="45"/>
      <c r="G54" s="84"/>
      <c r="H54" s="83"/>
      <c r="I54" s="45"/>
      <c r="J54" s="84"/>
      <c r="K54" s="44">
        <f>+B54+E54+H54</f>
        <v>18.814682999999999</v>
      </c>
      <c r="L54" s="46">
        <f>+D54+G54+J54</f>
        <v>1.071642</v>
      </c>
      <c r="M54" s="29"/>
      <c r="N54" s="44"/>
      <c r="O54" s="49"/>
      <c r="P54" s="46"/>
      <c r="Q54" s="83"/>
      <c r="R54" s="85"/>
      <c r="S54" s="84"/>
      <c r="T54" s="51">
        <f>L54+P54+S54</f>
        <v>1.071642</v>
      </c>
      <c r="U54" s="84"/>
      <c r="V54" s="51">
        <f>+L54+P54+S54</f>
        <v>1.071642</v>
      </c>
      <c r="W54" s="44">
        <v>18.814682999999999</v>
      </c>
      <c r="X54" s="45">
        <v>0</v>
      </c>
      <c r="Y54" s="53">
        <f>+W54*X54</f>
        <v>0</v>
      </c>
      <c r="Z54" s="44">
        <v>18.814682999999999</v>
      </c>
      <c r="AA54" s="45">
        <v>0</v>
      </c>
      <c r="AB54" s="53">
        <f>+Z54*AA54</f>
        <v>0</v>
      </c>
      <c r="AC54" s="44">
        <v>18.814682999999999</v>
      </c>
      <c r="AD54" s="45">
        <v>3.4904122207471205E-4</v>
      </c>
      <c r="AE54" s="53">
        <f>+AC54*AD54</f>
        <v>6.5670999472683088E-3</v>
      </c>
      <c r="AF54" s="54">
        <f>V54+Y54+AB54+AE54</f>
        <v>1.0782090999472682</v>
      </c>
      <c r="AG54" s="100"/>
      <c r="AH54" s="55"/>
      <c r="AI54" s="55"/>
      <c r="AL54" s="132"/>
      <c r="AM54" s="57"/>
      <c r="AN54" s="57"/>
    </row>
    <row r="55" spans="1:40" ht="18" x14ac:dyDescent="0.25">
      <c r="A55" s="43" t="s">
        <v>65</v>
      </c>
      <c r="B55" s="44">
        <v>178.92</v>
      </c>
      <c r="C55" s="45">
        <f>+D55/B55</f>
        <v>5.7240001117818025E-2</v>
      </c>
      <c r="D55" s="46">
        <v>10.241381000000001</v>
      </c>
      <c r="E55" s="83"/>
      <c r="F55" s="45"/>
      <c r="G55" s="84"/>
      <c r="H55" s="83"/>
      <c r="I55" s="45"/>
      <c r="J55" s="84"/>
      <c r="K55" s="44">
        <f>+B55+E55+H55</f>
        <v>178.92</v>
      </c>
      <c r="L55" s="46">
        <f>+D55+G55+J55</f>
        <v>10.241381000000001</v>
      </c>
      <c r="M55" s="29"/>
      <c r="N55" s="44"/>
      <c r="O55" s="49"/>
      <c r="P55" s="46"/>
      <c r="Q55" s="83"/>
      <c r="R55" s="85"/>
      <c r="S55" s="84"/>
      <c r="T55" s="51">
        <f>L55+P55+S55</f>
        <v>10.241381000000001</v>
      </c>
      <c r="U55" s="84"/>
      <c r="V55" s="51">
        <f>+L55+P55+S55</f>
        <v>10.241381000000001</v>
      </c>
      <c r="W55" s="44">
        <v>178.92</v>
      </c>
      <c r="X55" s="45">
        <v>9.1E-4</v>
      </c>
      <c r="Y55" s="53">
        <f>+W55*X55</f>
        <v>0.1628172</v>
      </c>
      <c r="Z55" s="44">
        <v>178.92</v>
      </c>
      <c r="AA55" s="45">
        <v>8.0000000000000004E-4</v>
      </c>
      <c r="AB55" s="53">
        <f>+Z55*AA55</f>
        <v>0.14313599999999999</v>
      </c>
      <c r="AC55" s="44">
        <v>178.92</v>
      </c>
      <c r="AD55" s="45">
        <v>6.9079399884881734E-4</v>
      </c>
      <c r="AE55" s="53">
        <f>+AC55*AD55</f>
        <v>0.12359686227403038</v>
      </c>
      <c r="AF55" s="54">
        <f>V55+Y55+AB55+AE55</f>
        <v>10.670931062274031</v>
      </c>
      <c r="AG55" s="100"/>
      <c r="AH55" s="55"/>
      <c r="AI55" s="55"/>
      <c r="AL55" s="132"/>
      <c r="AM55" s="57"/>
      <c r="AN55" s="57"/>
    </row>
    <row r="56" spans="1:40" ht="18" x14ac:dyDescent="0.25">
      <c r="A56" s="43" t="s">
        <v>66</v>
      </c>
      <c r="B56" s="44">
        <v>189</v>
      </c>
      <c r="C56" s="45">
        <f>+D56/B56</f>
        <v>5.1758259259259261E-2</v>
      </c>
      <c r="D56" s="46">
        <v>9.782311</v>
      </c>
      <c r="E56" s="83"/>
      <c r="F56" s="45"/>
      <c r="G56" s="84"/>
      <c r="H56" s="83"/>
      <c r="I56" s="45"/>
      <c r="J56" s="84"/>
      <c r="K56" s="44">
        <f>+B56+E56+H56</f>
        <v>189</v>
      </c>
      <c r="L56" s="46">
        <f>+D56+G56+J56</f>
        <v>9.782311</v>
      </c>
      <c r="M56" s="29"/>
      <c r="N56" s="44"/>
      <c r="O56" s="49"/>
      <c r="P56" s="46"/>
      <c r="Q56" s="83"/>
      <c r="R56" s="85"/>
      <c r="S56" s="84"/>
      <c r="T56" s="51">
        <f>L56+P56+S56</f>
        <v>9.782311</v>
      </c>
      <c r="U56" s="84"/>
      <c r="V56" s="110">
        <f>+L56+P56+S56</f>
        <v>9.782311</v>
      </c>
      <c r="W56" s="103">
        <v>189</v>
      </c>
      <c r="X56" s="45">
        <v>0</v>
      </c>
      <c r="Y56" s="112">
        <f>+W56*X56</f>
        <v>0</v>
      </c>
      <c r="Z56" s="103">
        <v>189</v>
      </c>
      <c r="AA56" s="45"/>
      <c r="AB56" s="112">
        <f>+Z56*AA56</f>
        <v>0</v>
      </c>
      <c r="AC56" s="103">
        <v>189</v>
      </c>
      <c r="AD56" s="45">
        <v>0</v>
      </c>
      <c r="AE56" s="112">
        <f>+AC56*AD56</f>
        <v>0</v>
      </c>
      <c r="AF56" s="113">
        <f>V56+Y56+AB56+AE56</f>
        <v>9.782311</v>
      </c>
      <c r="AG56" s="100"/>
      <c r="AH56" s="55"/>
      <c r="AI56" s="55"/>
      <c r="AL56" s="132"/>
      <c r="AM56" s="57"/>
      <c r="AN56" s="57"/>
    </row>
    <row r="57" spans="1:40" ht="22.5" x14ac:dyDescent="0.55000000000000004">
      <c r="A57" s="43" t="s">
        <v>67</v>
      </c>
      <c r="B57" s="58">
        <v>322.08000299999998</v>
      </c>
      <c r="C57" s="59">
        <f>+D57/B57</f>
        <v>6.7859999988884756E-2</v>
      </c>
      <c r="D57" s="60">
        <v>21.856349000000002</v>
      </c>
      <c r="E57" s="83"/>
      <c r="F57" s="45"/>
      <c r="G57" s="84"/>
      <c r="H57" s="83"/>
      <c r="I57" s="45"/>
      <c r="J57" s="84"/>
      <c r="K57" s="58">
        <f>+B57+E57+H57</f>
        <v>322.08000299999998</v>
      </c>
      <c r="L57" s="60">
        <f>+D57+G57+J57</f>
        <v>21.856349000000002</v>
      </c>
      <c r="M57" s="29"/>
      <c r="N57" s="44"/>
      <c r="O57" s="49"/>
      <c r="P57" s="46"/>
      <c r="Q57" s="83"/>
      <c r="R57" s="85"/>
      <c r="S57" s="84"/>
      <c r="T57" s="64">
        <f>L57+P57+S57</f>
        <v>21.856349000000002</v>
      </c>
      <c r="U57" s="84"/>
      <c r="V57" s="110"/>
      <c r="W57" s="103"/>
      <c r="X57" s="45"/>
      <c r="Y57" s="112"/>
      <c r="Z57" s="103"/>
      <c r="AA57" s="45"/>
      <c r="AB57" s="112"/>
      <c r="AC57" s="103"/>
      <c r="AD57" s="45"/>
      <c r="AE57" s="112"/>
      <c r="AF57" s="113"/>
      <c r="AG57" s="100"/>
      <c r="AH57" s="55"/>
      <c r="AI57" s="55"/>
      <c r="AL57" s="132"/>
      <c r="AM57" s="57"/>
      <c r="AN57" s="57"/>
    </row>
    <row r="58" spans="1:40" s="114" customFormat="1" ht="15.75" x14ac:dyDescent="0.25">
      <c r="A58" s="43" t="s">
        <v>68</v>
      </c>
      <c r="B58" s="44">
        <v>708.81468599999994</v>
      </c>
      <c r="C58" s="45">
        <f>+D58/B58</f>
        <v>6.059649136558664E-2</v>
      </c>
      <c r="D58" s="46">
        <v>42.951683000000003</v>
      </c>
      <c r="E58" s="106"/>
      <c r="F58" s="104"/>
      <c r="G58" s="107"/>
      <c r="H58" s="106"/>
      <c r="I58" s="104"/>
      <c r="J58" s="107"/>
      <c r="K58" s="44">
        <f>+B58+E58+H58</f>
        <v>708.81468599999994</v>
      </c>
      <c r="L58" s="46">
        <f>+D58+G58+J58</f>
        <v>42.951683000000003</v>
      </c>
      <c r="M58" s="141" t="s">
        <v>69</v>
      </c>
      <c r="N58" s="103"/>
      <c r="O58" s="108"/>
      <c r="P58" s="105"/>
      <c r="Q58" s="106"/>
      <c r="R58" s="109"/>
      <c r="S58" s="107"/>
      <c r="T58" s="51">
        <f>L58+P58+S58</f>
        <v>42.951683000000003</v>
      </c>
      <c r="U58" s="107"/>
      <c r="V58" s="51">
        <f>+L58+P58+S58</f>
        <v>42.951683000000003</v>
      </c>
      <c r="W58" s="44">
        <v>708.81468599999994</v>
      </c>
      <c r="X58" s="45"/>
      <c r="Y58" s="53">
        <f>SUM(Y54:Y56)</f>
        <v>0.1628172</v>
      </c>
      <c r="Z58" s="44">
        <v>708.81468599999994</v>
      </c>
      <c r="AA58" s="104"/>
      <c r="AB58" s="53">
        <f>SUM(AB54:AB56)</f>
        <v>0.14313599999999999</v>
      </c>
      <c r="AC58" s="44">
        <v>708.81468599999994</v>
      </c>
      <c r="AD58" s="104"/>
      <c r="AE58" s="53">
        <f>SUM(AE54:AE56)</f>
        <v>0.1301639622212987</v>
      </c>
      <c r="AF58" s="54">
        <f>V58+Y58+AB58+AE58</f>
        <v>43.387800162221296</v>
      </c>
      <c r="AG58" s="100"/>
      <c r="AH58" s="55">
        <f t="shared" si="0"/>
        <v>7.0881468599999993</v>
      </c>
      <c r="AI58" s="55">
        <f t="shared" si="1"/>
        <v>0</v>
      </c>
      <c r="AL58" s="142"/>
      <c r="AM58" s="143">
        <f>+P58/$T58</f>
        <v>0</v>
      </c>
      <c r="AN58" s="143">
        <f>+L58/$T58</f>
        <v>1</v>
      </c>
    </row>
    <row r="59" spans="1:40" s="114" customFormat="1" ht="15.75" x14ac:dyDescent="0.25">
      <c r="A59" s="43"/>
      <c r="B59" s="44"/>
      <c r="C59" s="45"/>
      <c r="D59" s="53"/>
      <c r="E59" s="106"/>
      <c r="F59" s="104"/>
      <c r="G59" s="107"/>
      <c r="H59" s="106"/>
      <c r="I59" s="104"/>
      <c r="J59" s="107"/>
      <c r="K59" s="44"/>
      <c r="L59" s="46"/>
      <c r="M59" s="141"/>
      <c r="N59" s="103"/>
      <c r="O59" s="108"/>
      <c r="P59" s="105"/>
      <c r="Q59" s="106"/>
      <c r="R59" s="109"/>
      <c r="S59" s="107"/>
      <c r="T59" s="51"/>
      <c r="U59" s="107"/>
      <c r="V59" s="51"/>
      <c r="W59" s="44"/>
      <c r="X59" s="45"/>
      <c r="Y59" s="53"/>
      <c r="Z59" s="44"/>
      <c r="AA59" s="104"/>
      <c r="AB59" s="53"/>
      <c r="AC59" s="44"/>
      <c r="AD59" s="104"/>
      <c r="AE59" s="53"/>
      <c r="AF59" s="54"/>
      <c r="AG59" s="100"/>
      <c r="AH59" s="55"/>
      <c r="AI59" s="55"/>
      <c r="AL59" s="142"/>
      <c r="AM59" s="143"/>
      <c r="AN59" s="143"/>
    </row>
    <row r="60" spans="1:40" s="114" customFormat="1" ht="15.75" x14ac:dyDescent="0.25">
      <c r="A60" s="43" t="s">
        <v>70</v>
      </c>
      <c r="B60" s="44"/>
      <c r="C60" s="45"/>
      <c r="D60" s="46">
        <v>3.498726</v>
      </c>
      <c r="E60" s="106"/>
      <c r="F60" s="104"/>
      <c r="G60" s="107"/>
      <c r="H60" s="106"/>
      <c r="I60" s="104"/>
      <c r="J60" s="107"/>
      <c r="K60" s="44">
        <f>+B60+E60+H60</f>
        <v>0</v>
      </c>
      <c r="L60" s="46">
        <f>+D60+G60+J60</f>
        <v>3.498726</v>
      </c>
      <c r="M60" s="141"/>
      <c r="N60" s="103"/>
      <c r="O60" s="108"/>
      <c r="P60" s="105"/>
      <c r="Q60" s="106"/>
      <c r="R60" s="109"/>
      <c r="S60" s="107"/>
      <c r="T60" s="51">
        <f>L60+P60+S60</f>
        <v>3.498726</v>
      </c>
      <c r="U60" s="107"/>
      <c r="V60" s="51"/>
      <c r="W60" s="44"/>
      <c r="X60" s="45"/>
      <c r="Y60" s="53"/>
      <c r="Z60" s="44"/>
      <c r="AA60" s="104"/>
      <c r="AB60" s="53"/>
      <c r="AC60" s="44"/>
      <c r="AD60" s="104"/>
      <c r="AE60" s="53"/>
      <c r="AF60" s="54"/>
      <c r="AG60" s="100"/>
      <c r="AH60" s="55"/>
      <c r="AI60" s="55"/>
      <c r="AL60" s="142"/>
      <c r="AM60" s="143"/>
      <c r="AN60" s="143"/>
    </row>
    <row r="61" spans="1:40" s="2" customFormat="1" ht="21.75" thickBot="1" x14ac:dyDescent="0.3">
      <c r="A61" s="68" t="s">
        <v>71</v>
      </c>
      <c r="B61" s="69">
        <f>SUM(B58:B60)</f>
        <v>708.81468599999994</v>
      </c>
      <c r="C61" s="73"/>
      <c r="D61" s="71">
        <f>SUM(D58:D60)</f>
        <v>46.450409000000001</v>
      </c>
      <c r="E61" s="121"/>
      <c r="F61" s="73"/>
      <c r="G61" s="122"/>
      <c r="H61" s="121"/>
      <c r="I61" s="73"/>
      <c r="J61" s="122"/>
      <c r="K61" s="69">
        <f>SUM(K58:K60)</f>
        <v>708.81468599999994</v>
      </c>
      <c r="L61" s="71">
        <f>SUM(L58:L60)</f>
        <v>46.450409000000001</v>
      </c>
      <c r="M61" s="68" t="s">
        <v>72</v>
      </c>
      <c r="N61" s="69"/>
      <c r="O61" s="76"/>
      <c r="P61" s="71"/>
      <c r="Q61" s="121"/>
      <c r="R61" s="77"/>
      <c r="S61" s="122"/>
      <c r="T61" s="144">
        <f>SUM(T58:T60)</f>
        <v>46.450409000000001</v>
      </c>
      <c r="U61" s="122"/>
      <c r="V61" s="144">
        <f>SUM(V58:V58)</f>
        <v>42.951683000000003</v>
      </c>
      <c r="W61" s="69">
        <f>SUM(W58)</f>
        <v>708.81468599999994</v>
      </c>
      <c r="X61" s="73"/>
      <c r="Y61" s="71">
        <f>SUM(Y58)</f>
        <v>0.1628172</v>
      </c>
      <c r="Z61" s="69">
        <f>SUM(Z58)</f>
        <v>708.81468599999994</v>
      </c>
      <c r="AA61" s="73"/>
      <c r="AB61" s="71">
        <f>SUM(AB58)</f>
        <v>0.14313599999999999</v>
      </c>
      <c r="AC61" s="69">
        <f>SUM(AC58)</f>
        <v>708.81468599999994</v>
      </c>
      <c r="AD61" s="73"/>
      <c r="AE61" s="71">
        <f>SUM(AE58)</f>
        <v>0.1301639622212987</v>
      </c>
      <c r="AF61" s="145">
        <f>SUM(AF58:AF58)</f>
        <v>43.387800162221296</v>
      </c>
      <c r="AG61" s="100"/>
      <c r="AH61" s="55">
        <f t="shared" si="0"/>
        <v>7.0881468599999993</v>
      </c>
      <c r="AI61" s="55">
        <f t="shared" si="1"/>
        <v>0</v>
      </c>
      <c r="AL61" s="68"/>
      <c r="AM61" s="57">
        <f>+P61/$T61</f>
        <v>0</v>
      </c>
      <c r="AN61" s="57">
        <f>+L61/$T61</f>
        <v>1</v>
      </c>
    </row>
    <row r="62" spans="1:40" s="2" customFormat="1" ht="9" customHeight="1" x14ac:dyDescent="0.25">
      <c r="A62" s="14"/>
      <c r="B62" s="15"/>
      <c r="C62" s="127"/>
      <c r="D62" s="17"/>
      <c r="E62" s="22"/>
      <c r="F62" s="127"/>
      <c r="G62" s="24"/>
      <c r="H62" s="22"/>
      <c r="I62" s="127"/>
      <c r="J62" s="24"/>
      <c r="K62" s="15"/>
      <c r="L62" s="17"/>
      <c r="M62" s="14"/>
      <c r="N62" s="15"/>
      <c r="O62" s="130"/>
      <c r="P62" s="17"/>
      <c r="Q62" s="22"/>
      <c r="R62" s="23"/>
      <c r="S62" s="24"/>
      <c r="T62" s="146"/>
      <c r="U62" s="24"/>
      <c r="V62" s="146"/>
      <c r="W62" s="15"/>
      <c r="X62" s="127"/>
      <c r="Y62" s="17"/>
      <c r="Z62" s="15"/>
      <c r="AA62" s="127"/>
      <c r="AB62" s="17"/>
      <c r="AC62" s="15"/>
      <c r="AD62" s="127"/>
      <c r="AE62" s="17"/>
      <c r="AF62" s="147"/>
      <c r="AG62" s="100"/>
      <c r="AH62" s="55">
        <f t="shared" si="0"/>
        <v>0</v>
      </c>
      <c r="AI62" s="55">
        <f t="shared" si="1"/>
        <v>0</v>
      </c>
      <c r="AL62" s="14"/>
      <c r="AM62" s="57"/>
      <c r="AN62" s="57"/>
    </row>
    <row r="63" spans="1:40" s="157" customFormat="1" ht="18" x14ac:dyDescent="0.25">
      <c r="A63" s="29" t="s">
        <v>73</v>
      </c>
      <c r="B63" s="148">
        <f>+B51+B61</f>
        <v>8398.2882851104187</v>
      </c>
      <c r="C63" s="149"/>
      <c r="D63" s="150">
        <f>+D51+D61</f>
        <v>918.20220720222142</v>
      </c>
      <c r="E63" s="148">
        <f>+E51+E61</f>
        <v>1440.8638149171691</v>
      </c>
      <c r="F63" s="149"/>
      <c r="G63" s="150">
        <f>+G51+G61</f>
        <v>120.62276545215418</v>
      </c>
      <c r="H63" s="148">
        <f>+H51+H61</f>
        <v>160.6297566811337</v>
      </c>
      <c r="I63" s="149"/>
      <c r="J63" s="150">
        <f>+J51+J61</f>
        <v>11.128044872582741</v>
      </c>
      <c r="K63" s="148">
        <f>+B63+E63+H63</f>
        <v>9999.7818567087215</v>
      </c>
      <c r="L63" s="150">
        <f>+D63+G63+J63</f>
        <v>1049.9530175269583</v>
      </c>
      <c r="M63" s="29" t="s">
        <v>73</v>
      </c>
      <c r="N63" s="148">
        <f>+N51+N61</f>
        <v>15.597549106814309</v>
      </c>
      <c r="O63" s="151"/>
      <c r="P63" s="150">
        <f>+P51+P61</f>
        <v>127.4391540423282</v>
      </c>
      <c r="Q63" s="148">
        <f>+Q51+Q61</f>
        <v>265.8132450083844</v>
      </c>
      <c r="R63" s="152"/>
      <c r="S63" s="150">
        <f>+S51+S61</f>
        <v>61.824142120483685</v>
      </c>
      <c r="T63" s="153">
        <f>+T51+T61</f>
        <v>1239.2163136897702</v>
      </c>
      <c r="U63" s="150"/>
      <c r="V63" s="154">
        <f>+V51+V61</f>
        <v>1235.7175876897702</v>
      </c>
      <c r="W63" s="148">
        <f>W51+W61</f>
        <v>9999.7818567087215</v>
      </c>
      <c r="X63" s="155"/>
      <c r="Y63" s="156">
        <f>Y51+Y61</f>
        <v>13.123050654495563</v>
      </c>
      <c r="Z63" s="148">
        <f>Z51+Z61</f>
        <v>9999.7818567087215</v>
      </c>
      <c r="AA63" s="155"/>
      <c r="AB63" s="156">
        <f>AB61+AB51</f>
        <v>10.584141813235211</v>
      </c>
      <c r="AC63" s="148">
        <f>AC51+AC61</f>
        <v>9999.7818567087215</v>
      </c>
      <c r="AD63" s="155"/>
      <c r="AE63" s="156">
        <f>AE51+AE61</f>
        <v>40.359959914600275</v>
      </c>
      <c r="AF63" s="154">
        <f>+AF51+AF61</f>
        <v>1299.7847400721012</v>
      </c>
      <c r="AG63" s="100">
        <f>+K63/(N63/12*8760)</f>
        <v>0.87823613932879496</v>
      </c>
      <c r="AH63" s="55">
        <f t="shared" si="0"/>
        <v>99.997818567087222</v>
      </c>
      <c r="AI63" s="55">
        <f t="shared" si="1"/>
        <v>0.1559754910681431</v>
      </c>
      <c r="AL63" s="153"/>
      <c r="AM63" s="57">
        <f>+P63/$T63</f>
        <v>0.10283850578344772</v>
      </c>
      <c r="AN63" s="57">
        <f>+L63/$T63</f>
        <v>0.8472717845367288</v>
      </c>
    </row>
    <row r="64" spans="1:40" ht="6.75" customHeight="1" x14ac:dyDescent="0.25">
      <c r="A64" s="43"/>
      <c r="B64" s="44"/>
      <c r="C64" s="45"/>
      <c r="D64" s="46"/>
      <c r="E64" s="44"/>
      <c r="F64" s="45"/>
      <c r="G64" s="46"/>
      <c r="H64" s="44"/>
      <c r="I64" s="45"/>
      <c r="J64" s="46"/>
      <c r="K64" s="44"/>
      <c r="L64" s="46"/>
      <c r="M64" s="43"/>
      <c r="N64" s="44"/>
      <c r="O64" s="49"/>
      <c r="P64" s="46"/>
      <c r="Q64" s="44"/>
      <c r="R64" s="82"/>
      <c r="S64" s="46"/>
      <c r="T64" s="51"/>
      <c r="U64" s="46"/>
      <c r="V64" s="51"/>
      <c r="W64" s="44"/>
      <c r="X64" s="158"/>
      <c r="Y64" s="53"/>
      <c r="Z64" s="44"/>
      <c r="AA64" s="158"/>
      <c r="AB64" s="53"/>
      <c r="AC64" s="44"/>
      <c r="AD64" s="158"/>
      <c r="AE64" s="53"/>
      <c r="AF64" s="54"/>
      <c r="AG64" s="100"/>
      <c r="AH64" s="55">
        <f t="shared" si="0"/>
        <v>0</v>
      </c>
      <c r="AI64" s="55">
        <f t="shared" si="1"/>
        <v>0</v>
      </c>
      <c r="AL64" s="159"/>
      <c r="AM64" s="57"/>
      <c r="AN64" s="57"/>
    </row>
    <row r="65" spans="1:40" s="27" customFormat="1" ht="15.75" x14ac:dyDescent="0.25">
      <c r="A65" s="14" t="s">
        <v>74</v>
      </c>
      <c r="B65" s="15">
        <v>29.521999999999998</v>
      </c>
      <c r="C65" s="127">
        <f>+D65/B65</f>
        <v>6.5829516970394963E-2</v>
      </c>
      <c r="D65" s="17">
        <v>1.943419</v>
      </c>
      <c r="E65" s="15"/>
      <c r="F65" s="127"/>
      <c r="G65" s="17"/>
      <c r="H65" s="15"/>
      <c r="I65" s="127"/>
      <c r="J65" s="17"/>
      <c r="K65" s="15">
        <f>+B65+E65+H65</f>
        <v>29.521999999999998</v>
      </c>
      <c r="L65" s="17">
        <f>+D65+G65+J65</f>
        <v>1.943419</v>
      </c>
      <c r="M65" s="14" t="s">
        <v>75</v>
      </c>
      <c r="N65" s="15"/>
      <c r="O65" s="130"/>
      <c r="P65" s="17"/>
      <c r="Q65" s="15"/>
      <c r="R65" s="16"/>
      <c r="S65" s="17"/>
      <c r="T65" s="146">
        <f>L65+P65+S65</f>
        <v>1.943419</v>
      </c>
      <c r="U65" s="17"/>
      <c r="V65" s="146">
        <f>+L65+P65+S65</f>
        <v>1.943419</v>
      </c>
      <c r="W65" s="15">
        <v>29.521999999999998</v>
      </c>
      <c r="X65" s="160"/>
      <c r="Y65" s="131">
        <v>0</v>
      </c>
      <c r="Z65" s="15">
        <v>29.521999999999998</v>
      </c>
      <c r="AA65" s="160"/>
      <c r="AB65" s="131">
        <v>0</v>
      </c>
      <c r="AC65" s="15">
        <v>29.521999999999998</v>
      </c>
      <c r="AD65" s="160"/>
      <c r="AE65" s="131">
        <v>0</v>
      </c>
      <c r="AF65" s="147">
        <f>V65+Y65+AB65+AE65</f>
        <v>1.943419</v>
      </c>
      <c r="AG65" s="100"/>
      <c r="AH65" s="55">
        <f t="shared" si="0"/>
        <v>0.29521999999999998</v>
      </c>
      <c r="AI65" s="55">
        <f t="shared" si="1"/>
        <v>0</v>
      </c>
      <c r="AL65" s="51"/>
      <c r="AM65" s="57">
        <f>+P65/$T65</f>
        <v>0</v>
      </c>
      <c r="AN65" s="57">
        <f>+L65/$T65</f>
        <v>1</v>
      </c>
    </row>
    <row r="66" spans="1:40" ht="4.5" customHeight="1" x14ac:dyDescent="0.25">
      <c r="A66" s="43"/>
      <c r="B66" s="44"/>
      <c r="C66" s="45"/>
      <c r="D66" s="46"/>
      <c r="E66" s="44"/>
      <c r="F66" s="45"/>
      <c r="G66" s="46"/>
      <c r="H66" s="44"/>
      <c r="I66" s="45"/>
      <c r="J66" s="46"/>
      <c r="K66" s="44"/>
      <c r="L66" s="46"/>
      <c r="M66" s="43"/>
      <c r="N66" s="44"/>
      <c r="O66" s="49"/>
      <c r="P66" s="46"/>
      <c r="Q66" s="44"/>
      <c r="R66" s="82"/>
      <c r="S66" s="46"/>
      <c r="T66" s="51"/>
      <c r="U66" s="46"/>
      <c r="V66" s="51"/>
      <c r="W66" s="44"/>
      <c r="X66" s="158"/>
      <c r="Y66" s="53"/>
      <c r="Z66" s="44"/>
      <c r="AA66" s="158"/>
      <c r="AB66" s="53"/>
      <c r="AC66" s="44"/>
      <c r="AD66" s="158"/>
      <c r="AE66" s="53"/>
      <c r="AF66" s="54"/>
      <c r="AG66" s="100" t="e">
        <f>+K66/(N66/12*8760)</f>
        <v>#DIV/0!</v>
      </c>
      <c r="AH66" s="55">
        <f t="shared" si="0"/>
        <v>0</v>
      </c>
      <c r="AI66" s="55">
        <f t="shared" si="1"/>
        <v>0</v>
      </c>
      <c r="AL66" s="159"/>
      <c r="AM66" s="57"/>
      <c r="AN66" s="57"/>
    </row>
    <row r="67" spans="1:40" s="157" customFormat="1" ht="21" thickBot="1" x14ac:dyDescent="0.45">
      <c r="A67" s="161" t="s">
        <v>76</v>
      </c>
      <c r="B67" s="162">
        <f>+B63+B65</f>
        <v>8427.8102851104195</v>
      </c>
      <c r="C67" s="163"/>
      <c r="D67" s="164">
        <f>+D63+D65</f>
        <v>920.14562620222137</v>
      </c>
      <c r="E67" s="162">
        <f>+E63+E65</f>
        <v>1440.8638149171691</v>
      </c>
      <c r="F67" s="163"/>
      <c r="G67" s="164">
        <f>+G63+G65</f>
        <v>120.62276545215418</v>
      </c>
      <c r="H67" s="162">
        <f>+H63+H65</f>
        <v>160.6297566811337</v>
      </c>
      <c r="I67" s="163"/>
      <c r="J67" s="164">
        <f>+J63+J65</f>
        <v>11.128044872582741</v>
      </c>
      <c r="K67" s="162">
        <f>+B67+E67+H67</f>
        <v>10029.303856708722</v>
      </c>
      <c r="L67" s="164">
        <f>+D67+G67+J67</f>
        <v>1051.8964365269583</v>
      </c>
      <c r="M67" s="161" t="s">
        <v>76</v>
      </c>
      <c r="N67" s="162">
        <f>+N63+N65</f>
        <v>15.597549106814309</v>
      </c>
      <c r="O67" s="165"/>
      <c r="P67" s="164">
        <f>+P63+P65</f>
        <v>127.4391540423282</v>
      </c>
      <c r="Q67" s="162">
        <f>+Q63+Q65</f>
        <v>265.8132450083844</v>
      </c>
      <c r="R67" s="166"/>
      <c r="S67" s="164">
        <f>+S63+S65</f>
        <v>61.824142120483685</v>
      </c>
      <c r="T67" s="167">
        <f>+T63+T65</f>
        <v>1241.1597326897702</v>
      </c>
      <c r="U67" s="164"/>
      <c r="V67" s="168">
        <f>+V63+V65</f>
        <v>1237.6610066897701</v>
      </c>
      <c r="W67" s="162">
        <f>+W63+W65</f>
        <v>10029.303856708722</v>
      </c>
      <c r="X67" s="169"/>
      <c r="Y67" s="170">
        <f>+Y63+Y65</f>
        <v>13.123050654495563</v>
      </c>
      <c r="Z67" s="162">
        <f>+Z63+Z65</f>
        <v>10029.303856708722</v>
      </c>
      <c r="AA67" s="169"/>
      <c r="AB67" s="170">
        <f>+AB63+AB65</f>
        <v>10.584141813235211</v>
      </c>
      <c r="AC67" s="162">
        <f>+AC63+AC65</f>
        <v>10029.303856708722</v>
      </c>
      <c r="AD67" s="169"/>
      <c r="AE67" s="170">
        <f>+AE63+AE65</f>
        <v>40.359959914600275</v>
      </c>
      <c r="AF67" s="168">
        <f>+AF63+AF65</f>
        <v>1301.7281590721011</v>
      </c>
      <c r="AG67" s="100">
        <f>+K67/(N67/12*8760)</f>
        <v>0.88082892461919315</v>
      </c>
      <c r="AH67" s="55">
        <f t="shared" si="0"/>
        <v>100.29303856708722</v>
      </c>
      <c r="AI67" s="55">
        <f t="shared" si="1"/>
        <v>0.1559754910681431</v>
      </c>
      <c r="AL67" s="167"/>
      <c r="AM67" s="57">
        <f>+P67/$T67</f>
        <v>0.10267748033216431</v>
      </c>
      <c r="AN67" s="57">
        <f>+L67/$T67</f>
        <v>0.84751092774122527</v>
      </c>
    </row>
    <row r="68" spans="1:40" s="157" customFormat="1" ht="20.25" x14ac:dyDescent="0.4">
      <c r="A68" s="29"/>
      <c r="B68" s="171"/>
      <c r="C68" s="172"/>
      <c r="D68" s="173"/>
      <c r="E68" s="171"/>
      <c r="F68" s="174"/>
      <c r="G68" s="173"/>
      <c r="H68" s="171"/>
      <c r="I68" s="174"/>
      <c r="J68" s="173"/>
      <c r="K68" s="171"/>
      <c r="L68" s="173"/>
      <c r="M68" s="29"/>
      <c r="N68" s="171"/>
      <c r="O68" s="175"/>
      <c r="P68" s="173"/>
      <c r="Q68" s="171"/>
      <c r="R68" s="172"/>
      <c r="S68" s="173"/>
      <c r="T68" s="176"/>
      <c r="U68" s="173"/>
      <c r="V68" s="177"/>
      <c r="W68" s="171"/>
      <c r="X68" s="178"/>
      <c r="Y68" s="179"/>
      <c r="Z68" s="171"/>
      <c r="AA68" s="178"/>
      <c r="AB68" s="179"/>
      <c r="AC68" s="171"/>
      <c r="AD68" s="178"/>
      <c r="AE68" s="179"/>
      <c r="AF68" s="177"/>
      <c r="AG68" s="100"/>
      <c r="AH68" s="55"/>
      <c r="AI68" s="55"/>
      <c r="AL68" s="180"/>
      <c r="AM68" s="57"/>
      <c r="AN68" s="57"/>
    </row>
    <row r="69" spans="1:40" s="27" customFormat="1" ht="21" x14ac:dyDescent="0.4">
      <c r="A69" s="14" t="s">
        <v>77</v>
      </c>
      <c r="B69" s="181"/>
      <c r="C69" s="182"/>
      <c r="D69" s="183">
        <v>22.871176998271658</v>
      </c>
      <c r="E69" s="181"/>
      <c r="F69" s="184"/>
      <c r="G69" s="183"/>
      <c r="H69" s="181"/>
      <c r="I69" s="184"/>
      <c r="J69" s="183"/>
      <c r="K69" s="181"/>
      <c r="L69" s="183">
        <f>D69+G69+J69</f>
        <v>22.871176998271658</v>
      </c>
      <c r="M69" s="14"/>
      <c r="N69" s="181"/>
      <c r="O69" s="185"/>
      <c r="P69" s="183"/>
      <c r="Q69" s="181"/>
      <c r="R69" s="182"/>
      <c r="S69" s="183"/>
      <c r="T69" s="146">
        <f>L69+P69+S69</f>
        <v>22.871176998271658</v>
      </c>
      <c r="U69" s="183"/>
      <c r="V69" s="146">
        <f>+L69+P69+S69</f>
        <v>22.871176998271658</v>
      </c>
      <c r="W69" s="181"/>
      <c r="X69" s="186"/>
      <c r="Y69" s="187"/>
      <c r="Z69" s="181"/>
      <c r="AA69" s="186"/>
      <c r="AB69" s="187"/>
      <c r="AC69" s="181"/>
      <c r="AD69" s="186"/>
      <c r="AE69" s="187"/>
      <c r="AF69" s="188"/>
      <c r="AG69" s="189"/>
      <c r="AH69" s="190"/>
      <c r="AI69" s="190"/>
      <c r="AL69" s="191"/>
      <c r="AM69" s="192"/>
      <c r="AN69" s="192"/>
    </row>
    <row r="70" spans="1:40" s="157" customFormat="1" ht="21" thickBot="1" x14ac:dyDescent="0.45">
      <c r="A70" s="161" t="s">
        <v>78</v>
      </c>
      <c r="B70" s="162"/>
      <c r="C70" s="166"/>
      <c r="D70" s="164">
        <f>D67+D69</f>
        <v>943.01680320049297</v>
      </c>
      <c r="E70" s="162"/>
      <c r="F70" s="163"/>
      <c r="G70" s="164"/>
      <c r="H70" s="162"/>
      <c r="I70" s="163"/>
      <c r="J70" s="164"/>
      <c r="K70" s="162"/>
      <c r="L70" s="164">
        <f>L67+L69</f>
        <v>1074.76761352523</v>
      </c>
      <c r="M70" s="161"/>
      <c r="N70" s="162"/>
      <c r="O70" s="165"/>
      <c r="P70" s="164"/>
      <c r="Q70" s="162"/>
      <c r="R70" s="166"/>
      <c r="S70" s="164"/>
      <c r="T70" s="167">
        <f>T67+T69</f>
        <v>1264.0309096880419</v>
      </c>
      <c r="U70" s="164"/>
      <c r="V70" s="168">
        <f>V67+V69</f>
        <v>1260.5321836880419</v>
      </c>
      <c r="W70" s="162"/>
      <c r="X70" s="169"/>
      <c r="Y70" s="170"/>
      <c r="Z70" s="162"/>
      <c r="AA70" s="169"/>
      <c r="AB70" s="170"/>
      <c r="AC70" s="162"/>
      <c r="AD70" s="169"/>
      <c r="AE70" s="170"/>
      <c r="AF70" s="168"/>
      <c r="AG70" s="100"/>
      <c r="AH70" s="55"/>
      <c r="AI70" s="55"/>
      <c r="AL70" s="180"/>
      <c r="AM70" s="57"/>
      <c r="AN70" s="57"/>
    </row>
    <row r="71" spans="1:40" s="157" customFormat="1" ht="20.25" x14ac:dyDescent="0.4">
      <c r="A71" s="193" t="s">
        <v>79</v>
      </c>
      <c r="B71" s="194"/>
      <c r="C71" s="172"/>
      <c r="D71" s="195"/>
      <c r="E71" s="194"/>
      <c r="F71" s="174"/>
      <c r="G71" s="195"/>
      <c r="H71" s="194"/>
      <c r="I71" s="174"/>
      <c r="J71" s="195"/>
      <c r="K71" s="194"/>
      <c r="L71" s="195"/>
      <c r="M71" s="196"/>
      <c r="N71" s="194"/>
      <c r="O71" s="175"/>
      <c r="P71" s="195"/>
      <c r="Q71" s="194"/>
      <c r="R71" s="172"/>
      <c r="S71" s="195"/>
      <c r="T71" s="175"/>
      <c r="U71" s="195"/>
      <c r="V71" s="175"/>
      <c r="W71" s="194"/>
      <c r="X71" s="178"/>
      <c r="Y71" s="175"/>
      <c r="Z71" s="194"/>
      <c r="AA71" s="178"/>
      <c r="AB71" s="175"/>
      <c r="AC71" s="194"/>
      <c r="AD71" s="178"/>
      <c r="AE71" s="175"/>
      <c r="AF71" s="175"/>
      <c r="AG71" s="100"/>
      <c r="AH71" s="55"/>
      <c r="AI71" s="55"/>
      <c r="AL71" s="195"/>
      <c r="AM71" s="57"/>
      <c r="AN71" s="57"/>
    </row>
    <row r="72" spans="1:40" s="157" customFormat="1" ht="20.25" x14ac:dyDescent="0.4">
      <c r="A72" s="193" t="s">
        <v>80</v>
      </c>
      <c r="B72" s="194"/>
      <c r="C72" s="174"/>
      <c r="D72" s="195"/>
      <c r="E72" s="194"/>
      <c r="F72" s="174"/>
      <c r="G72" s="195"/>
      <c r="H72" s="194"/>
      <c r="I72" s="174"/>
      <c r="J72" s="195"/>
      <c r="K72" s="194"/>
      <c r="L72" s="195"/>
      <c r="M72" s="196"/>
      <c r="N72" s="194"/>
      <c r="O72" s="175"/>
      <c r="P72" s="195"/>
      <c r="Q72" s="194"/>
      <c r="R72" s="172"/>
      <c r="S72" s="195"/>
      <c r="T72" s="175"/>
      <c r="U72" s="195"/>
      <c r="V72" s="175"/>
      <c r="W72" s="194"/>
      <c r="X72" s="178"/>
      <c r="Y72" s="175"/>
      <c r="Z72" s="194"/>
      <c r="AA72" s="178"/>
      <c r="AB72" s="175"/>
      <c r="AC72" s="194"/>
      <c r="AD72" s="178"/>
      <c r="AE72" s="175"/>
      <c r="AF72" s="175"/>
      <c r="AG72" s="100"/>
      <c r="AH72" s="55"/>
      <c r="AI72" s="55"/>
      <c r="AL72" s="195"/>
      <c r="AM72" s="57"/>
      <c r="AN72" s="57"/>
    </row>
    <row r="73" spans="1:40" s="157" customFormat="1" ht="20.25" x14ac:dyDescent="0.4">
      <c r="A73" s="193"/>
      <c r="B73" s="194"/>
      <c r="C73" s="174"/>
      <c r="D73" s="195"/>
      <c r="E73" s="194"/>
      <c r="F73" s="174"/>
      <c r="G73" s="195"/>
      <c r="H73" s="194"/>
      <c r="I73" s="174"/>
      <c r="J73" s="195"/>
      <c r="K73" s="194"/>
      <c r="L73" s="195"/>
      <c r="M73" s="196"/>
      <c r="N73" s="194"/>
      <c r="O73" s="175"/>
      <c r="P73" s="195"/>
      <c r="Q73" s="194"/>
      <c r="R73" s="172"/>
      <c r="S73" s="195"/>
      <c r="T73" s="175"/>
      <c r="U73" s="195"/>
      <c r="V73" s="175"/>
      <c r="W73" s="194"/>
      <c r="X73" s="178"/>
      <c r="Y73" s="175"/>
      <c r="Z73" s="194"/>
      <c r="AA73" s="178"/>
      <c r="AB73" s="175"/>
      <c r="AC73" s="194"/>
      <c r="AD73" s="178"/>
      <c r="AE73" s="175"/>
      <c r="AF73" s="175"/>
      <c r="AG73" s="100"/>
      <c r="AH73" s="55"/>
      <c r="AI73" s="55"/>
      <c r="AL73" s="195"/>
      <c r="AM73" s="57"/>
      <c r="AN73" s="57"/>
    </row>
    <row r="74" spans="1:40" s="157" customFormat="1" ht="20.25" x14ac:dyDescent="0.4">
      <c r="A74" s="196"/>
      <c r="B74" s="194"/>
      <c r="C74" s="174"/>
      <c r="D74" s="195"/>
      <c r="E74" s="194"/>
      <c r="F74" s="174"/>
      <c r="G74" s="195"/>
      <c r="H74" s="194"/>
      <c r="I74" s="174"/>
      <c r="J74" s="195"/>
      <c r="K74" s="194"/>
      <c r="L74" s="195"/>
      <c r="M74" s="196"/>
      <c r="N74" s="194"/>
      <c r="O74" s="175"/>
      <c r="P74" s="195"/>
      <c r="Q74" s="194"/>
      <c r="R74" s="172"/>
      <c r="S74" s="195"/>
      <c r="T74" s="175"/>
      <c r="U74" s="195"/>
      <c r="V74" s="175"/>
      <c r="W74" s="194"/>
      <c r="X74" s="178"/>
      <c r="Y74" s="175"/>
      <c r="Z74" s="194"/>
      <c r="AA74" s="178"/>
      <c r="AB74" s="175"/>
      <c r="AC74" s="194"/>
      <c r="AD74" s="178"/>
      <c r="AE74" s="175"/>
      <c r="AF74" s="175"/>
      <c r="AG74" s="100"/>
      <c r="AH74" s="55"/>
      <c r="AI74" s="55"/>
      <c r="AL74" s="195"/>
      <c r="AM74" s="57"/>
      <c r="AN74" s="57"/>
    </row>
    <row r="75" spans="1:40" ht="16.5" thickBot="1" x14ac:dyDescent="0.3">
      <c r="B75" s="199"/>
      <c r="C75" s="200"/>
      <c r="D75" s="201"/>
      <c r="E75" s="202"/>
      <c r="F75" s="202"/>
      <c r="G75" s="202"/>
      <c r="H75" s="202"/>
      <c r="I75" s="202"/>
      <c r="J75" s="202"/>
      <c r="K75" s="199"/>
      <c r="L75" s="201"/>
      <c r="N75" s="199"/>
      <c r="O75" s="203"/>
      <c r="P75" s="201"/>
      <c r="Q75" s="202"/>
      <c r="R75" s="202"/>
      <c r="S75" s="202"/>
      <c r="T75" s="204"/>
      <c r="U75" s="202"/>
      <c r="V75" s="205"/>
      <c r="AF75" s="205"/>
      <c r="AL75" s="202"/>
    </row>
    <row r="76" spans="1:40" ht="23.25" x14ac:dyDescent="0.35">
      <c r="A76" s="1" t="s">
        <v>97</v>
      </c>
      <c r="B76" s="349" t="s">
        <v>2</v>
      </c>
      <c r="C76" s="350"/>
      <c r="D76" s="351"/>
      <c r="E76" s="349" t="s">
        <v>3</v>
      </c>
      <c r="F76" s="350"/>
      <c r="G76" s="351"/>
      <c r="H76" s="349" t="s">
        <v>4</v>
      </c>
      <c r="I76" s="350"/>
      <c r="J76" s="351"/>
      <c r="K76" s="352" t="s">
        <v>83</v>
      </c>
      <c r="L76" s="353"/>
      <c r="M76" s="1" t="s">
        <v>84</v>
      </c>
      <c r="N76" s="349" t="s">
        <v>7</v>
      </c>
      <c r="O76" s="350"/>
      <c r="P76" s="351"/>
      <c r="Q76" s="349" t="s">
        <v>8</v>
      </c>
      <c r="R76" s="350"/>
      <c r="S76" s="351"/>
      <c r="T76" s="206" t="s">
        <v>85</v>
      </c>
      <c r="U76" s="11" t="s">
        <v>10</v>
      </c>
      <c r="V76" s="10" t="s">
        <v>85</v>
      </c>
      <c r="W76" s="349" t="s">
        <v>11</v>
      </c>
      <c r="X76" s="350"/>
      <c r="Y76" s="351"/>
      <c r="Z76" s="349" t="s">
        <v>12</v>
      </c>
      <c r="AA76" s="350"/>
      <c r="AB76" s="351"/>
      <c r="AC76" s="349" t="s">
        <v>13</v>
      </c>
      <c r="AD76" s="350"/>
      <c r="AE76" s="351"/>
      <c r="AF76" s="10" t="s">
        <v>85</v>
      </c>
      <c r="AL76" s="207" t="s">
        <v>10</v>
      </c>
    </row>
    <row r="77" spans="1:40" s="2" customFormat="1" ht="15.75" x14ac:dyDescent="0.25">
      <c r="A77" s="14"/>
      <c r="B77" s="15" t="s">
        <v>17</v>
      </c>
      <c r="C77" s="16" t="s">
        <v>18</v>
      </c>
      <c r="D77" s="17" t="s">
        <v>10</v>
      </c>
      <c r="E77" s="15" t="s">
        <v>17</v>
      </c>
      <c r="F77" s="16" t="s">
        <v>18</v>
      </c>
      <c r="G77" s="17" t="s">
        <v>10</v>
      </c>
      <c r="H77" s="15" t="s">
        <v>17</v>
      </c>
      <c r="I77" s="16" t="s">
        <v>18</v>
      </c>
      <c r="J77" s="17" t="s">
        <v>10</v>
      </c>
      <c r="K77" s="18" t="s">
        <v>19</v>
      </c>
      <c r="L77" s="19" t="s">
        <v>10</v>
      </c>
      <c r="M77" s="14"/>
      <c r="N77" s="15" t="s">
        <v>20</v>
      </c>
      <c r="O77" s="20" t="s">
        <v>21</v>
      </c>
      <c r="P77" s="21" t="s">
        <v>10</v>
      </c>
      <c r="Q77" s="22" t="s">
        <v>22</v>
      </c>
      <c r="R77" s="23" t="s">
        <v>23</v>
      </c>
      <c r="S77" s="24" t="s">
        <v>10</v>
      </c>
      <c r="T77" s="208" t="s">
        <v>24</v>
      </c>
      <c r="U77" s="26" t="s">
        <v>25</v>
      </c>
      <c r="V77" s="25" t="s">
        <v>24</v>
      </c>
      <c r="W77" s="15" t="s">
        <v>19</v>
      </c>
      <c r="X77" s="16" t="s">
        <v>18</v>
      </c>
      <c r="Y77" s="17" t="s">
        <v>10</v>
      </c>
      <c r="Z77" s="15" t="s">
        <v>19</v>
      </c>
      <c r="AA77" s="16" t="s">
        <v>18</v>
      </c>
      <c r="AB77" s="17" t="s">
        <v>10</v>
      </c>
      <c r="AC77" s="15" t="s">
        <v>19</v>
      </c>
      <c r="AD77" s="16" t="s">
        <v>18</v>
      </c>
      <c r="AE77" s="17" t="s">
        <v>10</v>
      </c>
      <c r="AF77" s="25" t="s">
        <v>24</v>
      </c>
      <c r="AL77" s="209" t="s">
        <v>25</v>
      </c>
    </row>
    <row r="78" spans="1:40" s="2" customFormat="1" ht="15.75" x14ac:dyDescent="0.25">
      <c r="A78" s="14"/>
      <c r="B78" s="15" t="s">
        <v>27</v>
      </c>
      <c r="C78" s="16" t="s">
        <v>28</v>
      </c>
      <c r="D78" s="17"/>
      <c r="E78" s="15" t="s">
        <v>27</v>
      </c>
      <c r="F78" s="16" t="s">
        <v>28</v>
      </c>
      <c r="G78" s="17"/>
      <c r="H78" s="15" t="s">
        <v>27</v>
      </c>
      <c r="I78" s="16" t="s">
        <v>28</v>
      </c>
      <c r="J78" s="17"/>
      <c r="K78" s="15"/>
      <c r="L78" s="17"/>
      <c r="M78" s="14"/>
      <c r="N78" s="15" t="s">
        <v>29</v>
      </c>
      <c r="O78" s="20" t="s">
        <v>30</v>
      </c>
      <c r="P78" s="17"/>
      <c r="Q78" s="22" t="s">
        <v>31</v>
      </c>
      <c r="R78" s="23" t="s">
        <v>28</v>
      </c>
      <c r="S78" s="24"/>
      <c r="T78" s="208" t="s">
        <v>32</v>
      </c>
      <c r="U78" s="26" t="s">
        <v>33</v>
      </c>
      <c r="V78" s="25" t="s">
        <v>32</v>
      </c>
      <c r="W78" s="15"/>
      <c r="X78" s="16" t="s">
        <v>28</v>
      </c>
      <c r="Y78" s="17"/>
      <c r="Z78" s="15"/>
      <c r="AA78" s="16" t="s">
        <v>28</v>
      </c>
      <c r="AB78" s="17"/>
      <c r="AC78" s="15"/>
      <c r="AD78" s="16" t="s">
        <v>28</v>
      </c>
      <c r="AE78" s="17"/>
      <c r="AF78" s="25" t="s">
        <v>32</v>
      </c>
      <c r="AL78" s="209" t="s">
        <v>33</v>
      </c>
    </row>
    <row r="79" spans="1:40" s="2" customFormat="1" ht="18.75" thickBot="1" x14ac:dyDescent="0.3">
      <c r="A79" s="29" t="s">
        <v>34</v>
      </c>
      <c r="B79" s="15">
        <v>0</v>
      </c>
      <c r="C79" s="16"/>
      <c r="D79" s="17"/>
      <c r="E79" s="22"/>
      <c r="F79" s="23"/>
      <c r="G79" s="30"/>
      <c r="H79" s="22"/>
      <c r="I79" s="23"/>
      <c r="J79" s="30"/>
      <c r="K79" s="15"/>
      <c r="L79" s="17"/>
      <c r="M79" s="29" t="s">
        <v>34</v>
      </c>
      <c r="N79" s="15"/>
      <c r="O79" s="20"/>
      <c r="P79" s="17"/>
      <c r="Q79" s="22"/>
      <c r="R79" s="23"/>
      <c r="S79" s="24"/>
      <c r="T79" s="210" t="s">
        <v>98</v>
      </c>
      <c r="U79" s="24"/>
      <c r="V79" s="211" t="s">
        <v>36</v>
      </c>
      <c r="W79" s="22"/>
      <c r="X79" s="23"/>
      <c r="Y79" s="30"/>
      <c r="Z79" s="22"/>
      <c r="AA79" s="23"/>
      <c r="AB79" s="30"/>
      <c r="AC79" s="22"/>
      <c r="AD79" s="23"/>
      <c r="AE79" s="30"/>
      <c r="AF79" s="31" t="s">
        <v>36</v>
      </c>
      <c r="AL79" s="209" t="s">
        <v>37</v>
      </c>
    </row>
    <row r="80" spans="1:40" s="2" customFormat="1" ht="15.75" x14ac:dyDescent="0.25">
      <c r="A80" s="32" t="s">
        <v>38</v>
      </c>
      <c r="B80" s="33"/>
      <c r="C80" s="34"/>
      <c r="D80" s="35"/>
      <c r="E80" s="36"/>
      <c r="F80" s="37"/>
      <c r="G80" s="38"/>
      <c r="H80" s="36"/>
      <c r="I80" s="37"/>
      <c r="J80" s="38"/>
      <c r="K80" s="33"/>
      <c r="L80" s="35"/>
      <c r="M80" s="32" t="s">
        <v>38</v>
      </c>
      <c r="N80" s="33"/>
      <c r="O80" s="212"/>
      <c r="P80" s="35"/>
      <c r="Q80" s="36"/>
      <c r="R80" s="37"/>
      <c r="S80" s="40"/>
      <c r="T80" s="96"/>
      <c r="U80" s="40"/>
      <c r="V80" s="41"/>
      <c r="W80" s="36"/>
      <c r="X80" s="37"/>
      <c r="Y80" s="38"/>
      <c r="Z80" s="36"/>
      <c r="AA80" s="37"/>
      <c r="AB80" s="38"/>
      <c r="AC80" s="36"/>
      <c r="AD80" s="37"/>
      <c r="AE80" s="38"/>
      <c r="AF80" s="41"/>
      <c r="AL80" s="32"/>
      <c r="AM80" s="42"/>
      <c r="AN80" s="42"/>
    </row>
    <row r="81" spans="1:40" ht="15.75" x14ac:dyDescent="0.25">
      <c r="A81" s="43" t="s">
        <v>86</v>
      </c>
      <c r="B81" s="44">
        <f>+$B$12</f>
        <v>4031.8885090000017</v>
      </c>
      <c r="C81" s="45">
        <v>0.14241000000000001</v>
      </c>
      <c r="D81" s="46">
        <f>+B81*C81</f>
        <v>574.18124256669023</v>
      </c>
      <c r="E81" s="48"/>
      <c r="F81" s="82"/>
      <c r="G81" s="47"/>
      <c r="H81" s="48"/>
      <c r="I81" s="50"/>
      <c r="J81" s="47"/>
      <c r="K81" s="44">
        <f>+B81+E81+H81</f>
        <v>4031.8885090000017</v>
      </c>
      <c r="L81" s="46">
        <f>+D81+G81+J81</f>
        <v>574.18124256669023</v>
      </c>
      <c r="M81" s="43" t="s">
        <v>39</v>
      </c>
      <c r="N81" s="44"/>
      <c r="O81" s="49"/>
      <c r="P81" s="46"/>
      <c r="Q81" s="44">
        <f>+$Q$12</f>
        <v>5.1167111843363617</v>
      </c>
      <c r="R81" s="50">
        <v>10.83</v>
      </c>
      <c r="S81" s="46">
        <f>+Q81*R81</f>
        <v>55.413982126362797</v>
      </c>
      <c r="T81" s="51">
        <f>L81+P81+S81</f>
        <v>629.59522469305307</v>
      </c>
      <c r="U81" s="52">
        <f>+U12</f>
        <v>1</v>
      </c>
      <c r="V81" s="51">
        <f>+T81*U81</f>
        <v>629.59522469305307</v>
      </c>
      <c r="W81" s="44">
        <f>+W12</f>
        <v>4031.8885090000017</v>
      </c>
      <c r="X81" s="45">
        <v>0</v>
      </c>
      <c r="Y81" s="53">
        <f>+W81*X81</f>
        <v>0</v>
      </c>
      <c r="Z81" s="44">
        <f>+Z12</f>
        <v>4031.8885090000017</v>
      </c>
      <c r="AA81" s="45">
        <v>4.3400000000000001E-3</v>
      </c>
      <c r="AB81" s="53">
        <f>+Z81*AA81</f>
        <v>17.498396129060009</v>
      </c>
      <c r="AC81" s="44">
        <f>+AC12</f>
        <v>4031.8885090000017</v>
      </c>
      <c r="AD81" s="45">
        <v>5.2080636499420331E-3</v>
      </c>
      <c r="AE81" s="53">
        <f>+AC81*AD81</f>
        <v>20.998331984341892</v>
      </c>
      <c r="AF81" s="54">
        <f>V81+Y81+AB81+AE81</f>
        <v>668.09195280645497</v>
      </c>
      <c r="AL81" s="56">
        <f>+AL12</f>
        <v>0.98978668657629998</v>
      </c>
      <c r="AM81" s="57">
        <f>+P81/$T81</f>
        <v>0</v>
      </c>
      <c r="AN81" s="57">
        <f>+L81/$T81</f>
        <v>0.91198474837006771</v>
      </c>
    </row>
    <row r="82" spans="1:40" s="67" customFormat="1" ht="20.25" x14ac:dyDescent="0.55000000000000004">
      <c r="A82" s="43" t="s">
        <v>87</v>
      </c>
      <c r="B82" s="58">
        <f>+$B$13</f>
        <v>14.421899055864245</v>
      </c>
      <c r="C82" s="59">
        <v>0.18595999999999999</v>
      </c>
      <c r="D82" s="60">
        <f>+B82*C82</f>
        <v>2.6818963484285145</v>
      </c>
      <c r="E82" s="58">
        <f>+$E$13</f>
        <v>50.289452263002055</v>
      </c>
      <c r="F82" s="59">
        <v>0.14241000000000001</v>
      </c>
      <c r="G82" s="60">
        <f>+E82*F82</f>
        <v>7.1617208967741233</v>
      </c>
      <c r="H82" s="58">
        <f>+$H$13</f>
        <v>160.6297566811337</v>
      </c>
      <c r="I82" s="213">
        <v>7.3179999999999995E-2</v>
      </c>
      <c r="J82" s="60">
        <f>+H82*I82</f>
        <v>11.754885593925364</v>
      </c>
      <c r="K82" s="58">
        <f>+B82+E82+H82</f>
        <v>225.34110799999999</v>
      </c>
      <c r="L82" s="60">
        <f>+D82+G82+J82</f>
        <v>21.598502839128003</v>
      </c>
      <c r="M82" s="61" t="s">
        <v>40</v>
      </c>
      <c r="N82" s="58"/>
      <c r="O82" s="62"/>
      <c r="P82" s="60"/>
      <c r="Q82" s="58">
        <f>+$Q$13</f>
        <v>0.14938930630676059</v>
      </c>
      <c r="R82" s="63">
        <v>18.82</v>
      </c>
      <c r="S82" s="60">
        <f>+Q82*R82</f>
        <v>2.8115067446932342</v>
      </c>
      <c r="T82" s="64">
        <f>L82+P82+S82</f>
        <v>24.410009583821235</v>
      </c>
      <c r="U82" s="52">
        <f>+U13</f>
        <v>1</v>
      </c>
      <c r="V82" s="64">
        <f>+T82*U82</f>
        <v>24.410009583821235</v>
      </c>
      <c r="W82" s="214">
        <f>+W13</f>
        <v>225.34110799999999</v>
      </c>
      <c r="X82" s="59">
        <v>0</v>
      </c>
      <c r="Y82" s="65">
        <f>+W82*X82</f>
        <v>0</v>
      </c>
      <c r="Z82" s="214">
        <f>+Z13</f>
        <v>225.34110799999999</v>
      </c>
      <c r="AA82" s="59">
        <v>4.3400000000000001E-3</v>
      </c>
      <c r="AB82" s="65">
        <f>+Z82*AA82</f>
        <v>0.97798040872000003</v>
      </c>
      <c r="AC82" s="214">
        <f>+AC13</f>
        <v>225.34110799999999</v>
      </c>
      <c r="AD82" s="59">
        <v>5.2080636499420331E-3</v>
      </c>
      <c r="AE82" s="65">
        <f>+AC82*AD82</f>
        <v>1.1735908334124618</v>
      </c>
      <c r="AF82" s="66">
        <f>V82+Y82+AB82+AE82</f>
        <v>26.561580825953698</v>
      </c>
      <c r="AL82" s="56">
        <f>+AL13</f>
        <v>1.0250468735668599</v>
      </c>
      <c r="AM82" s="57">
        <f>+P82/$T82</f>
        <v>0</v>
      </c>
      <c r="AN82" s="57">
        <f>+L82/$T82</f>
        <v>0.88482156325916894</v>
      </c>
    </row>
    <row r="83" spans="1:40" ht="16.5" thickBot="1" x14ac:dyDescent="0.3">
      <c r="A83" s="68" t="s">
        <v>41</v>
      </c>
      <c r="B83" s="69">
        <f>SUM(B81:B82)</f>
        <v>4046.310408055866</v>
      </c>
      <c r="C83" s="73"/>
      <c r="D83" s="71">
        <f>SUM(D81:D82)</f>
        <v>576.86313891511872</v>
      </c>
      <c r="E83" s="72">
        <f>SUM(E81:E82)</f>
        <v>50.289452263002055</v>
      </c>
      <c r="F83" s="73"/>
      <c r="G83" s="74">
        <f>SUM(G81:G82)</f>
        <v>7.1617208967741233</v>
      </c>
      <c r="H83" s="72">
        <f>SUM(H81:H82)</f>
        <v>160.6297566811337</v>
      </c>
      <c r="I83" s="215"/>
      <c r="J83" s="75">
        <f>SUM(J81:J82)</f>
        <v>11.754885593925364</v>
      </c>
      <c r="K83" s="69">
        <f>+B83+E83+H83</f>
        <v>4257.2296170000018</v>
      </c>
      <c r="L83" s="71">
        <f>+D83+G83+J83</f>
        <v>595.77974540581818</v>
      </c>
      <c r="M83" s="68" t="s">
        <v>41</v>
      </c>
      <c r="N83" s="69"/>
      <c r="O83" s="76"/>
      <c r="P83" s="71"/>
      <c r="Q83" s="72">
        <f>SUM(Q81:Q82)</f>
        <v>5.2661004906431224</v>
      </c>
      <c r="R83" s="77"/>
      <c r="S83" s="75">
        <f>SUM(S81:S82)</f>
        <v>58.225488871056029</v>
      </c>
      <c r="T83" s="78">
        <f>+T81+T82</f>
        <v>654.00523427687426</v>
      </c>
      <c r="U83" s="74"/>
      <c r="V83" s="78">
        <f>+V81+V82</f>
        <v>654.00523427687426</v>
      </c>
      <c r="W83" s="72">
        <f>W14</f>
        <v>4257.2296170000018</v>
      </c>
      <c r="X83" s="73"/>
      <c r="Y83" s="79">
        <f>SUM(Y81:Y82)</f>
        <v>0</v>
      </c>
      <c r="Z83" s="72">
        <f>Z14</f>
        <v>4257.2296170000018</v>
      </c>
      <c r="AA83" s="73"/>
      <c r="AB83" s="79">
        <f>SUM(AB81:AB82)</f>
        <v>18.476376537780009</v>
      </c>
      <c r="AC83" s="72">
        <f>AC14</f>
        <v>4257.2296170000018</v>
      </c>
      <c r="AD83" s="73"/>
      <c r="AE83" s="79">
        <f>SUM(AE81:AE82)</f>
        <v>22.171922817754353</v>
      </c>
      <c r="AF83" s="80">
        <f>+AF81+AF82</f>
        <v>694.65353363240865</v>
      </c>
      <c r="AL83" s="216"/>
      <c r="AM83" s="57">
        <f>+P83/$T83</f>
        <v>0</v>
      </c>
      <c r="AN83" s="57">
        <f>+L83/$T83</f>
        <v>0.91097091304561906</v>
      </c>
    </row>
    <row r="84" spans="1:40" ht="6" customHeight="1" thickBot="1" x14ac:dyDescent="0.3">
      <c r="A84" s="43"/>
      <c r="B84" s="44"/>
      <c r="C84" s="45"/>
      <c r="D84" s="46"/>
      <c r="E84" s="86"/>
      <c r="F84" s="45"/>
      <c r="G84" s="84"/>
      <c r="H84" s="83"/>
      <c r="I84" s="217"/>
      <c r="J84" s="84"/>
      <c r="K84" s="44"/>
      <c r="L84" s="46"/>
      <c r="M84" s="43"/>
      <c r="N84" s="44"/>
      <c r="O84" s="49"/>
      <c r="P84" s="46"/>
      <c r="Q84" s="83"/>
      <c r="R84" s="85"/>
      <c r="S84" s="84"/>
      <c r="T84" s="51"/>
      <c r="U84" s="84"/>
      <c r="V84" s="51"/>
      <c r="W84" s="86"/>
      <c r="X84" s="45"/>
      <c r="Y84" s="53"/>
      <c r="Z84" s="86"/>
      <c r="AA84" s="45"/>
      <c r="AB84" s="53"/>
      <c r="AC84" s="86"/>
      <c r="AD84" s="45"/>
      <c r="AE84" s="53"/>
      <c r="AF84" s="54"/>
      <c r="AL84" s="132"/>
      <c r="AM84" s="57"/>
      <c r="AN84" s="57"/>
    </row>
    <row r="85" spans="1:40" ht="15.75" x14ac:dyDescent="0.25">
      <c r="A85" s="32" t="s">
        <v>42</v>
      </c>
      <c r="B85" s="88"/>
      <c r="C85" s="92"/>
      <c r="D85" s="90"/>
      <c r="E85" s="97"/>
      <c r="F85" s="92"/>
      <c r="G85" s="93"/>
      <c r="H85" s="91"/>
      <c r="I85" s="218"/>
      <c r="J85" s="93"/>
      <c r="K85" s="88"/>
      <c r="L85" s="90"/>
      <c r="M85" s="32" t="s">
        <v>42</v>
      </c>
      <c r="N85" s="88"/>
      <c r="O85" s="94"/>
      <c r="P85" s="90"/>
      <c r="Q85" s="91"/>
      <c r="R85" s="95"/>
      <c r="S85" s="93"/>
      <c r="T85" s="96"/>
      <c r="U85" s="93"/>
      <c r="V85" s="41"/>
      <c r="W85" s="97"/>
      <c r="X85" s="92"/>
      <c r="Y85" s="98"/>
      <c r="Z85" s="97"/>
      <c r="AA85" s="92"/>
      <c r="AB85" s="98"/>
      <c r="AC85" s="97"/>
      <c r="AD85" s="92"/>
      <c r="AE85" s="98"/>
      <c r="AF85" s="96"/>
      <c r="AL85" s="138"/>
      <c r="AM85" s="57"/>
      <c r="AN85" s="57"/>
    </row>
    <row r="86" spans="1:40" s="67" customFormat="1" ht="15.75" x14ac:dyDescent="0.25">
      <c r="A86" s="43" t="s">
        <v>43</v>
      </c>
      <c r="B86" s="44">
        <f>+$B$17</f>
        <v>39.33938542586268</v>
      </c>
      <c r="C86" s="45">
        <v>0.15121000000000001</v>
      </c>
      <c r="D86" s="46">
        <f>+B86*C86</f>
        <v>5.948508470244696</v>
      </c>
      <c r="E86" s="44">
        <f>+$E$17</f>
        <v>190.04613857413733</v>
      </c>
      <c r="F86" s="45">
        <v>0.13303000000000001</v>
      </c>
      <c r="G86" s="46">
        <f>+E86*F86</f>
        <v>25.281837814517491</v>
      </c>
      <c r="H86" s="44"/>
      <c r="I86" s="217"/>
      <c r="J86" s="46"/>
      <c r="K86" s="44">
        <f>+B86+E86+H86</f>
        <v>229.385524</v>
      </c>
      <c r="L86" s="46">
        <f>+D86+G86+J86</f>
        <v>31.230346284762188</v>
      </c>
      <c r="M86" s="43" t="s">
        <v>43</v>
      </c>
      <c r="N86" s="44"/>
      <c r="O86" s="49"/>
      <c r="P86" s="46"/>
      <c r="Q86" s="44">
        <f>+$Q$17</f>
        <v>0.28447851774131649</v>
      </c>
      <c r="R86" s="50">
        <v>12.65</v>
      </c>
      <c r="S86" s="46">
        <f>+Q86*R86</f>
        <v>3.5986532494276537</v>
      </c>
      <c r="T86" s="51">
        <f>L86+P86+S86</f>
        <v>34.82899953418984</v>
      </c>
      <c r="U86" s="52">
        <f>+U17</f>
        <v>1</v>
      </c>
      <c r="V86" s="51">
        <f>+T86*U86</f>
        <v>34.82899953418984</v>
      </c>
      <c r="W86" s="44">
        <f>+W17</f>
        <v>229.385524</v>
      </c>
      <c r="X86" s="45">
        <v>0</v>
      </c>
      <c r="Y86" s="53">
        <f>+W86*X86</f>
        <v>0</v>
      </c>
      <c r="Z86" s="44">
        <f>+Z17</f>
        <v>229.385524</v>
      </c>
      <c r="AA86" s="45">
        <v>4.8799999999999998E-3</v>
      </c>
      <c r="AB86" s="53">
        <f>+Z86*AA86</f>
        <v>1.1194013571199999</v>
      </c>
      <c r="AC86" s="44">
        <f>+AC17</f>
        <v>229.385524</v>
      </c>
      <c r="AD86" s="45">
        <v>6.7551035303236133E-3</v>
      </c>
      <c r="AE86" s="53">
        <f>+AC86*AD86</f>
        <v>1.549522962977532</v>
      </c>
      <c r="AF86" s="54">
        <f>V86+Y86+AB86+AE86</f>
        <v>37.497923854287372</v>
      </c>
      <c r="AL86" s="56">
        <f>+AL17</f>
        <v>0.98332377383337366</v>
      </c>
      <c r="AM86" s="57">
        <f>+P86/$T86</f>
        <v>0</v>
      </c>
      <c r="AN86" s="57">
        <f>+L86/$T86</f>
        <v>0.8966765253795177</v>
      </c>
    </row>
    <row r="87" spans="1:40" ht="15.75" x14ac:dyDescent="0.25">
      <c r="A87" s="43" t="s">
        <v>88</v>
      </c>
      <c r="B87" s="44">
        <f>+$B$18</f>
        <v>1315.9669427487067</v>
      </c>
      <c r="C87" s="45">
        <v>0.11211</v>
      </c>
      <c r="D87" s="46">
        <f>+B87*C87</f>
        <v>147.53305395155752</v>
      </c>
      <c r="E87" s="219">
        <f>+$E$18</f>
        <v>1117.0417502512933</v>
      </c>
      <c r="F87" s="45">
        <v>7.9310000000000005E-2</v>
      </c>
      <c r="G87" s="46">
        <f>+E87*F87</f>
        <v>88.592581212430076</v>
      </c>
      <c r="H87" s="44"/>
      <c r="I87" s="217"/>
      <c r="J87" s="46"/>
      <c r="K87" s="44">
        <f>+B87+E87+H87</f>
        <v>2433.0086929999998</v>
      </c>
      <c r="L87" s="46">
        <f>+D87+G87+J87</f>
        <v>236.1256351639876</v>
      </c>
      <c r="M87" s="43" t="s">
        <v>44</v>
      </c>
      <c r="N87" s="44">
        <f>+$N$18</f>
        <v>7.0310502756294078</v>
      </c>
      <c r="O87" s="49">
        <v>10.5</v>
      </c>
      <c r="P87" s="46">
        <f>+N87*O87</f>
        <v>73.826027894108776</v>
      </c>
      <c r="Q87" s="48"/>
      <c r="R87" s="50"/>
      <c r="S87" s="46"/>
      <c r="T87" s="51">
        <f>L87+P87+S87</f>
        <v>309.95166305809636</v>
      </c>
      <c r="U87" s="52">
        <f>+U18</f>
        <v>1</v>
      </c>
      <c r="V87" s="51">
        <f>+T87*U87</f>
        <v>309.95166305809636</v>
      </c>
      <c r="W87" s="44">
        <f>+W18</f>
        <v>2433.0086929999998</v>
      </c>
      <c r="X87" s="45">
        <v>0</v>
      </c>
      <c r="Y87" s="53">
        <f>+W87*X87</f>
        <v>0</v>
      </c>
      <c r="Z87" s="44">
        <f>+Z18</f>
        <v>2433.0086929999998</v>
      </c>
      <c r="AA87" s="45">
        <v>4.5900000000000003E-3</v>
      </c>
      <c r="AB87" s="53">
        <f>+Z87*AA87</f>
        <v>11.16750990087</v>
      </c>
      <c r="AC87" s="44">
        <f>+AC18</f>
        <v>2433.0086929999998</v>
      </c>
      <c r="AD87" s="45">
        <v>4.0941776352337216E-3</v>
      </c>
      <c r="AE87" s="53">
        <f>+AC87*AD87</f>
        <v>9.9611697772098271</v>
      </c>
      <c r="AF87" s="54">
        <f>V87+Y87+AB87+AE87</f>
        <v>331.08034273617619</v>
      </c>
      <c r="AL87" s="56">
        <f>+AL18</f>
        <v>0.96328623009640435</v>
      </c>
      <c r="AM87" s="57">
        <f>+P87/$T87</f>
        <v>0.23818561631744192</v>
      </c>
      <c r="AN87" s="57">
        <f>+L87/$T87</f>
        <v>0.76181438368255816</v>
      </c>
    </row>
    <row r="88" spans="1:40" ht="15.75" x14ac:dyDescent="0.25">
      <c r="A88" s="43" t="s">
        <v>45</v>
      </c>
      <c r="B88" s="44"/>
      <c r="C88" s="45"/>
      <c r="D88" s="46"/>
      <c r="E88" s="86"/>
      <c r="F88" s="45"/>
      <c r="G88" s="84"/>
      <c r="H88" s="83"/>
      <c r="I88" s="217"/>
      <c r="J88" s="84"/>
      <c r="K88" s="44"/>
      <c r="L88" s="46"/>
      <c r="M88" s="43" t="s">
        <v>45</v>
      </c>
      <c r="N88" s="44"/>
      <c r="O88" s="49"/>
      <c r="P88" s="46"/>
      <c r="Q88" s="83"/>
      <c r="R88" s="85"/>
      <c r="S88" s="84"/>
      <c r="T88" s="51"/>
      <c r="U88" s="52"/>
      <c r="V88" s="51"/>
      <c r="W88" s="86"/>
      <c r="X88" s="45"/>
      <c r="Y88" s="53"/>
      <c r="Z88" s="86"/>
      <c r="AA88" s="45"/>
      <c r="AB88" s="53"/>
      <c r="AC88" s="86"/>
      <c r="AD88" s="45"/>
      <c r="AE88" s="53"/>
      <c r="AF88" s="54"/>
      <c r="AL88" s="56"/>
      <c r="AM88" s="57"/>
      <c r="AN88" s="57"/>
    </row>
    <row r="89" spans="1:40" ht="15.75" x14ac:dyDescent="0.25">
      <c r="A89" s="101" t="s">
        <v>46</v>
      </c>
      <c r="B89" s="44">
        <f>+$B$20</f>
        <v>249.74173999999999</v>
      </c>
      <c r="C89" s="45">
        <v>8.022E-2</v>
      </c>
      <c r="D89" s="46">
        <f>+B89*C89</f>
        <v>20.034282382800001</v>
      </c>
      <c r="E89" s="219"/>
      <c r="F89" s="45"/>
      <c r="G89" s="46"/>
      <c r="H89" s="44"/>
      <c r="I89" s="217"/>
      <c r="J89" s="46"/>
      <c r="K89" s="44">
        <f>+B89+E89+H89</f>
        <v>249.74173999999999</v>
      </c>
      <c r="L89" s="46">
        <f>+D89+G89+J89</f>
        <v>20.034282382800001</v>
      </c>
      <c r="M89" s="101" t="s">
        <v>46</v>
      </c>
      <c r="N89" s="44">
        <f>+$N$20</f>
        <v>0.51917783464040768</v>
      </c>
      <c r="O89" s="49">
        <v>13.334</v>
      </c>
      <c r="P89" s="46">
        <f>+N89*O89</f>
        <v>6.9227172470951954</v>
      </c>
      <c r="Q89" s="48"/>
      <c r="R89" s="50"/>
      <c r="S89" s="46"/>
      <c r="T89" s="51">
        <f>L89+P89+S89</f>
        <v>26.956999629895197</v>
      </c>
      <c r="U89" s="52">
        <f>+U20</f>
        <v>1</v>
      </c>
      <c r="V89" s="51">
        <f>+L89+P89+S89</f>
        <v>26.956999629895197</v>
      </c>
      <c r="W89" s="44">
        <f>+W20</f>
        <v>249.74173999999999</v>
      </c>
      <c r="X89" s="45">
        <v>0</v>
      </c>
      <c r="Y89" s="53">
        <f>+W89*X89</f>
        <v>0</v>
      </c>
      <c r="Z89" s="44">
        <f>+Z20</f>
        <v>249.74173999999999</v>
      </c>
      <c r="AA89" s="45">
        <v>4.6500000000000005E-3</v>
      </c>
      <c r="AB89" s="53">
        <f>+Z89*AA89</f>
        <v>1.1612990910000001</v>
      </c>
      <c r="AC89" s="44">
        <f>+AC20</f>
        <v>249.74173999999999</v>
      </c>
      <c r="AD89" s="45">
        <v>2.6457066971210782E-3</v>
      </c>
      <c r="AE89" s="53">
        <f>+AC89*AD89</f>
        <v>0.660743394068671</v>
      </c>
      <c r="AF89" s="54">
        <f>V89+Y89+AB89+AE89</f>
        <v>28.779042114963868</v>
      </c>
      <c r="AL89" s="56">
        <f>+AL20</f>
        <v>1.0000000000000007</v>
      </c>
      <c r="AM89" s="57">
        <f>+P89/$T89</f>
        <v>0.25680592581297257</v>
      </c>
      <c r="AN89" s="57">
        <f>+L89/$T89</f>
        <v>0.74319407418702743</v>
      </c>
    </row>
    <row r="90" spans="1:40" ht="15.75" x14ac:dyDescent="0.25">
      <c r="A90" s="101" t="s">
        <v>47</v>
      </c>
      <c r="B90" s="103">
        <f>+$B$21</f>
        <v>137.21443898053505</v>
      </c>
      <c r="C90" s="104">
        <f>+C89</f>
        <v>8.022E-2</v>
      </c>
      <c r="D90" s="105">
        <f>+B90*C90</f>
        <v>11.007342295018521</v>
      </c>
      <c r="E90" s="111"/>
      <c r="F90" s="104"/>
      <c r="G90" s="107"/>
      <c r="H90" s="106"/>
      <c r="I90" s="220"/>
      <c r="J90" s="107"/>
      <c r="K90" s="103">
        <f>+B90+E90+H90</f>
        <v>137.21443898053505</v>
      </c>
      <c r="L90" s="105">
        <f>+D90+G90+J90</f>
        <v>11.007342295018521</v>
      </c>
      <c r="M90" s="101" t="s">
        <v>47</v>
      </c>
      <c r="N90" s="103">
        <f>+$N$21</f>
        <v>0.33646235794375096</v>
      </c>
      <c r="O90" s="108">
        <v>13.013999999999999</v>
      </c>
      <c r="P90" s="105">
        <f>+N90*O90</f>
        <v>4.3787211262799746</v>
      </c>
      <c r="Q90" s="106"/>
      <c r="R90" s="109"/>
      <c r="S90" s="107"/>
      <c r="T90" s="110">
        <f>L90+P90+S90</f>
        <v>15.386063421298495</v>
      </c>
      <c r="U90" s="52"/>
      <c r="V90" s="110">
        <f>+L90+P90+S90</f>
        <v>15.386063421298495</v>
      </c>
      <c r="W90" s="111">
        <f>+W21</f>
        <v>137.21443898053505</v>
      </c>
      <c r="X90" s="104">
        <v>0</v>
      </c>
      <c r="Y90" s="112">
        <f>+W90*X90</f>
        <v>0</v>
      </c>
      <c r="Z90" s="111">
        <f>+Z21</f>
        <v>137.21443898053505</v>
      </c>
      <c r="AA90" s="104">
        <v>4.6500000000000005E-3</v>
      </c>
      <c r="AB90" s="112">
        <f>+Z90*AA90</f>
        <v>0.63804714125948803</v>
      </c>
      <c r="AC90" s="111">
        <f>+AC21</f>
        <v>137.21443898053505</v>
      </c>
      <c r="AD90" s="104">
        <v>2.6457066971210782E-3</v>
      </c>
      <c r="AE90" s="112">
        <f>+AC90*AD90</f>
        <v>0.36302916015251313</v>
      </c>
      <c r="AF90" s="113">
        <f>V90+Y90+AB90+AE90</f>
        <v>16.387139722710497</v>
      </c>
      <c r="AL90" s="56"/>
      <c r="AM90" s="57">
        <f>+P90/$T90</f>
        <v>0.28459008691064108</v>
      </c>
      <c r="AN90" s="57">
        <f>+L90/$T90</f>
        <v>0.71540991308935897</v>
      </c>
    </row>
    <row r="91" spans="1:40" ht="20.25" x14ac:dyDescent="0.55000000000000004">
      <c r="A91" s="43" t="s">
        <v>48</v>
      </c>
      <c r="B91" s="58">
        <f>SUM(B89:B90)</f>
        <v>386.95617898053501</v>
      </c>
      <c r="C91" s="59"/>
      <c r="D91" s="60">
        <f>SUM(D89:D90)</f>
        <v>31.041624677818522</v>
      </c>
      <c r="E91" s="120"/>
      <c r="F91" s="59"/>
      <c r="G91" s="117"/>
      <c r="H91" s="116"/>
      <c r="I91" s="213"/>
      <c r="J91" s="117"/>
      <c r="K91" s="58">
        <f>+B91+E91+H91</f>
        <v>386.95617898053501</v>
      </c>
      <c r="L91" s="60">
        <f>+D91+G91+J91</f>
        <v>31.041624677818522</v>
      </c>
      <c r="M91" s="61" t="s">
        <v>48</v>
      </c>
      <c r="N91" s="58">
        <f>SUM(N89:N90)</f>
        <v>0.85564019258415858</v>
      </c>
      <c r="O91" s="62"/>
      <c r="P91" s="60">
        <f>SUM(P89:P90)</f>
        <v>11.30143837337517</v>
      </c>
      <c r="Q91" s="116"/>
      <c r="R91" s="118"/>
      <c r="S91" s="117"/>
      <c r="T91" s="64">
        <f>+T89+T90</f>
        <v>42.343063051193695</v>
      </c>
      <c r="U91" s="52"/>
      <c r="V91" s="64">
        <f>+V89+V90</f>
        <v>42.343063051193695</v>
      </c>
      <c r="W91" s="120">
        <f>+W22</f>
        <v>386.95617898053501</v>
      </c>
      <c r="X91" s="59"/>
      <c r="Y91" s="65">
        <f>SUM(Y89:Y90)</f>
        <v>0</v>
      </c>
      <c r="Z91" s="120">
        <f>+Z22</f>
        <v>386.95617898053501</v>
      </c>
      <c r="AA91" s="59"/>
      <c r="AB91" s="65">
        <f>SUM(AB89:AB90)</f>
        <v>1.799346232259488</v>
      </c>
      <c r="AC91" s="120">
        <f>+AC22</f>
        <v>386.95617898053501</v>
      </c>
      <c r="AD91" s="59"/>
      <c r="AE91" s="65">
        <f>SUM(AE89:AE90)</f>
        <v>1.0237725542211842</v>
      </c>
      <c r="AF91" s="66">
        <f>+AF89+AF90</f>
        <v>45.166181837674365</v>
      </c>
      <c r="AL91" s="56"/>
      <c r="AM91" s="57">
        <f>+P91/$T91</f>
        <v>0.2669017675861447</v>
      </c>
      <c r="AN91" s="57">
        <f>+L91/$T91</f>
        <v>0.73309823241385519</v>
      </c>
    </row>
    <row r="92" spans="1:40" ht="6.6" customHeight="1" x14ac:dyDescent="0.25">
      <c r="A92" s="43"/>
      <c r="B92" s="44"/>
      <c r="C92" s="45"/>
      <c r="D92" s="46"/>
      <c r="E92" s="86"/>
      <c r="F92" s="45"/>
      <c r="G92" s="84"/>
      <c r="H92" s="83"/>
      <c r="I92" s="217"/>
      <c r="J92" s="84"/>
      <c r="K92" s="44"/>
      <c r="L92" s="46"/>
      <c r="M92" s="43"/>
      <c r="N92" s="44"/>
      <c r="O92" s="49"/>
      <c r="P92" s="46"/>
      <c r="Q92" s="83"/>
      <c r="R92" s="85"/>
      <c r="S92" s="84"/>
      <c r="T92" s="51"/>
      <c r="U92" s="84"/>
      <c r="V92" s="51"/>
      <c r="W92" s="86"/>
      <c r="X92" s="45"/>
      <c r="Y92" s="53"/>
      <c r="Z92" s="86"/>
      <c r="AA92" s="45"/>
      <c r="AB92" s="53"/>
      <c r="AC92" s="86"/>
      <c r="AD92" s="45"/>
      <c r="AE92" s="53"/>
      <c r="AF92" s="54"/>
      <c r="AL92" s="132"/>
      <c r="AM92" s="57"/>
      <c r="AN92" s="57"/>
    </row>
    <row r="93" spans="1:40" ht="16.5" thickBot="1" x14ac:dyDescent="0.3">
      <c r="A93" s="68" t="s">
        <v>41</v>
      </c>
      <c r="B93" s="69">
        <f>+B86+B87+B91</f>
        <v>1742.2625071551045</v>
      </c>
      <c r="C93" s="73"/>
      <c r="D93" s="71">
        <f>+D86+D87+D91</f>
        <v>184.52318709962074</v>
      </c>
      <c r="E93" s="72">
        <f>+E86+E87+E91</f>
        <v>1307.0878888254306</v>
      </c>
      <c r="F93" s="73"/>
      <c r="G93" s="71">
        <f>+G86+G87+G91</f>
        <v>113.87441902694756</v>
      </c>
      <c r="H93" s="121"/>
      <c r="I93" s="215"/>
      <c r="J93" s="122"/>
      <c r="K93" s="69">
        <f>+B93+E93+H93</f>
        <v>3049.3503959805348</v>
      </c>
      <c r="L93" s="71">
        <f>+D93+G93+J93</f>
        <v>298.39760612656829</v>
      </c>
      <c r="M93" s="68" t="s">
        <v>41</v>
      </c>
      <c r="N93" s="69">
        <f>+N86+N87+N91</f>
        <v>7.8866904682135663</v>
      </c>
      <c r="O93" s="76"/>
      <c r="P93" s="71">
        <f>+P86+P87+P91</f>
        <v>85.127466267483953</v>
      </c>
      <c r="Q93" s="72">
        <f>+Q86+Q87+Q91</f>
        <v>0.28447851774131649</v>
      </c>
      <c r="R93" s="77"/>
      <c r="S93" s="71">
        <f>+S86+S87+S91</f>
        <v>3.5986532494276537</v>
      </c>
      <c r="T93" s="78">
        <f>L93+P93+S93</f>
        <v>387.12372564347987</v>
      </c>
      <c r="U93" s="71"/>
      <c r="V93" s="78">
        <f>+V86+V87+V91</f>
        <v>387.12372564347993</v>
      </c>
      <c r="W93" s="72">
        <f>+W24</f>
        <v>3049.3503959805348</v>
      </c>
      <c r="X93" s="73"/>
      <c r="Y93" s="79">
        <f>+Y86+Y87+Y91</f>
        <v>0</v>
      </c>
      <c r="Z93" s="72">
        <f>+Z24</f>
        <v>3049.3503959805348</v>
      </c>
      <c r="AA93" s="73"/>
      <c r="AB93" s="79">
        <f>+AB86+AB87+AB91</f>
        <v>14.086257490249487</v>
      </c>
      <c r="AC93" s="72">
        <f>+AC24</f>
        <v>3049.3503959805348</v>
      </c>
      <c r="AD93" s="73"/>
      <c r="AE93" s="79">
        <f>+AE86+AE87+AE91</f>
        <v>12.534465294408543</v>
      </c>
      <c r="AF93" s="80">
        <f>+AF86+AF87+AF91</f>
        <v>413.7444484281379</v>
      </c>
      <c r="AL93" s="78"/>
      <c r="AM93" s="57">
        <f>+P93/$T93</f>
        <v>0.21989731093330553</v>
      </c>
      <c r="AN93" s="57">
        <f>+L93/$T93</f>
        <v>0.77080681539363061</v>
      </c>
    </row>
    <row r="94" spans="1:40" ht="5.25" customHeight="1" thickBot="1" x14ac:dyDescent="0.3">
      <c r="A94" s="43"/>
      <c r="B94" s="44"/>
      <c r="C94" s="45"/>
      <c r="D94" s="46"/>
      <c r="E94" s="86"/>
      <c r="F94" s="45"/>
      <c r="G94" s="46"/>
      <c r="H94" s="83"/>
      <c r="I94" s="217"/>
      <c r="J94" s="84"/>
      <c r="K94" s="44"/>
      <c r="L94" s="46"/>
      <c r="M94" s="43"/>
      <c r="N94" s="44"/>
      <c r="O94" s="49"/>
      <c r="P94" s="46"/>
      <c r="Q94" s="86"/>
      <c r="R94" s="85"/>
      <c r="S94" s="46"/>
      <c r="T94" s="54"/>
      <c r="U94" s="46"/>
      <c r="V94" s="51"/>
      <c r="W94" s="86"/>
      <c r="X94" s="45"/>
      <c r="Y94" s="53"/>
      <c r="Z94" s="86"/>
      <c r="AA94" s="45"/>
      <c r="AB94" s="53"/>
      <c r="AC94" s="86"/>
      <c r="AD94" s="45"/>
      <c r="AE94" s="53"/>
      <c r="AF94" s="54"/>
      <c r="AL94" s="159"/>
      <c r="AM94" s="57"/>
      <c r="AN94" s="57"/>
    </row>
    <row r="95" spans="1:40" ht="15.75" x14ac:dyDescent="0.25">
      <c r="A95" s="32" t="s">
        <v>49</v>
      </c>
      <c r="B95" s="88"/>
      <c r="C95" s="92"/>
      <c r="D95" s="90"/>
      <c r="E95" s="97"/>
      <c r="F95" s="92"/>
      <c r="G95" s="90"/>
      <c r="H95" s="91"/>
      <c r="I95" s="218"/>
      <c r="J95" s="93"/>
      <c r="K95" s="88"/>
      <c r="L95" s="90"/>
      <c r="M95" s="32" t="s">
        <v>49</v>
      </c>
      <c r="N95" s="88"/>
      <c r="O95" s="94"/>
      <c r="P95" s="90"/>
      <c r="Q95" s="97"/>
      <c r="R95" s="95"/>
      <c r="S95" s="90"/>
      <c r="T95" s="96"/>
      <c r="U95" s="90"/>
      <c r="V95" s="41"/>
      <c r="W95" s="97"/>
      <c r="X95" s="92"/>
      <c r="Y95" s="98"/>
      <c r="Z95" s="97"/>
      <c r="AA95" s="92"/>
      <c r="AB95" s="98"/>
      <c r="AC95" s="97"/>
      <c r="AD95" s="92"/>
      <c r="AE95" s="98"/>
      <c r="AF95" s="96"/>
      <c r="AL95" s="221"/>
      <c r="AM95" s="57"/>
      <c r="AN95" s="57"/>
    </row>
    <row r="96" spans="1:40" s="67" customFormat="1" ht="15.75" x14ac:dyDescent="0.25">
      <c r="A96" s="43" t="s">
        <v>50</v>
      </c>
      <c r="B96" s="44">
        <f>+$B$27</f>
        <v>176.77619217126352</v>
      </c>
      <c r="C96" s="45">
        <v>0.10083</v>
      </c>
      <c r="D96" s="46">
        <f>+B96*C96</f>
        <v>17.824343456628501</v>
      </c>
      <c r="E96" s="44">
        <f>+$E$27</f>
        <v>83.48647382873645</v>
      </c>
      <c r="F96" s="45">
        <v>7.7009999999999995E-2</v>
      </c>
      <c r="G96" s="46">
        <f>+E96*F96</f>
        <v>6.4292933495509939</v>
      </c>
      <c r="H96" s="44"/>
      <c r="I96" s="217"/>
      <c r="J96" s="46"/>
      <c r="K96" s="44">
        <f>+B96+E96+H96</f>
        <v>260.26266599999997</v>
      </c>
      <c r="L96" s="46">
        <f>+D96+G96+J96</f>
        <v>24.253636806179493</v>
      </c>
      <c r="M96" s="43" t="s">
        <v>50</v>
      </c>
      <c r="N96" s="44">
        <f>+$N$27</f>
        <v>1.0097747085987405</v>
      </c>
      <c r="O96" s="49">
        <v>7.7089999999999996</v>
      </c>
      <c r="P96" s="46">
        <f>+N96*O96</f>
        <v>7.7843532285876904</v>
      </c>
      <c r="Q96" s="48"/>
      <c r="R96" s="50"/>
      <c r="S96" s="46"/>
      <c r="T96" s="51">
        <f>L96+P96+S96</f>
        <v>32.037990034767184</v>
      </c>
      <c r="U96" s="52">
        <f>+U27</f>
        <v>1</v>
      </c>
      <c r="V96" s="54">
        <f>+T96*U96</f>
        <v>32.037990034767184</v>
      </c>
      <c r="W96" s="44">
        <f>+W27</f>
        <v>260.26266599999997</v>
      </c>
      <c r="X96" s="45">
        <v>0</v>
      </c>
      <c r="Y96" s="53">
        <f>+W96*X96</f>
        <v>0</v>
      </c>
      <c r="Z96" s="44">
        <f>+Z27</f>
        <v>260.26266599999997</v>
      </c>
      <c r="AA96" s="45">
        <v>4.3E-3</v>
      </c>
      <c r="AB96" s="53">
        <f>+Z96*AA96</f>
        <v>1.1191294637999998</v>
      </c>
      <c r="AC96" s="44">
        <f>+AC27</f>
        <v>260.26266599999997</v>
      </c>
      <c r="AD96" s="45">
        <v>3.9346684940204475E-3</v>
      </c>
      <c r="AE96" s="53">
        <f>+AC96*AD96</f>
        <v>1.0240473120799667</v>
      </c>
      <c r="AF96" s="54">
        <f>V96+Y96+AB96+AE96</f>
        <v>34.181166810647149</v>
      </c>
      <c r="AL96" s="222">
        <f>+AL27</f>
        <v>0.96995886706460566</v>
      </c>
      <c r="AM96" s="57">
        <f>+P96/$T96</f>
        <v>0.24297258411467818</v>
      </c>
      <c r="AN96" s="57">
        <f>+L96/$T96</f>
        <v>0.75702741588532185</v>
      </c>
    </row>
    <row r="97" spans="1:40" s="67" customFormat="1" ht="15.75" x14ac:dyDescent="0.25">
      <c r="A97" s="43" t="s">
        <v>51</v>
      </c>
      <c r="B97" s="44">
        <f>+$B$28</f>
        <v>512.81038799999999</v>
      </c>
      <c r="C97" s="45">
        <v>7.2330000000000005E-2</v>
      </c>
      <c r="D97" s="46">
        <f>+B97*C97</f>
        <v>37.091575364040004</v>
      </c>
      <c r="E97" s="44"/>
      <c r="F97" s="223"/>
      <c r="G97" s="46"/>
      <c r="H97" s="44"/>
      <c r="I97" s="217"/>
      <c r="J97" s="46"/>
      <c r="K97" s="44">
        <f>+B97+E97+H97</f>
        <v>512.81038799999999</v>
      </c>
      <c r="L97" s="46">
        <f>+D97+G97+J97</f>
        <v>37.091575364040004</v>
      </c>
      <c r="M97" s="43" t="s">
        <v>51</v>
      </c>
      <c r="N97" s="44">
        <f>+$N$28</f>
        <v>1.4435692137484464</v>
      </c>
      <c r="O97" s="49">
        <v>12.487</v>
      </c>
      <c r="P97" s="46">
        <f>+N97*O97</f>
        <v>18.025848772076849</v>
      </c>
      <c r="Q97" s="48"/>
      <c r="R97" s="50"/>
      <c r="S97" s="46"/>
      <c r="T97" s="51">
        <f>L97+P97+S97</f>
        <v>55.117424136116853</v>
      </c>
      <c r="U97" s="52">
        <f>+U28</f>
        <v>1</v>
      </c>
      <c r="V97" s="51">
        <f>+T97*U97</f>
        <v>55.117424136116853</v>
      </c>
      <c r="W97" s="44">
        <f>+W28</f>
        <v>512.81038799999999</v>
      </c>
      <c r="X97" s="45">
        <v>0</v>
      </c>
      <c r="Y97" s="53">
        <f>+W97*X97</f>
        <v>0</v>
      </c>
      <c r="Z97" s="44">
        <f>+Z28</f>
        <v>512.81038799999999</v>
      </c>
      <c r="AA97" s="45">
        <v>4.2500000000000003E-3</v>
      </c>
      <c r="AB97" s="53">
        <f>+Z97*AA97</f>
        <v>2.1794441490000001</v>
      </c>
      <c r="AC97" s="44">
        <f>+AC28</f>
        <v>512.81038799999999</v>
      </c>
      <c r="AD97" s="45">
        <v>4.1909269344632986E-3</v>
      </c>
      <c r="AE97" s="53">
        <f>+AC97*AD97</f>
        <v>2.1491508673417745</v>
      </c>
      <c r="AF97" s="54">
        <f>V97+Y97+AB97+AE97</f>
        <v>59.446019152458625</v>
      </c>
      <c r="AG97" s="224"/>
      <c r="AH97" s="224"/>
      <c r="AI97" s="224"/>
      <c r="AJ97" s="224"/>
      <c r="AL97" s="222">
        <f>+AL28</f>
        <v>0.93833861495799697</v>
      </c>
      <c r="AM97" s="57">
        <f>+P97/$T97</f>
        <v>0.32704447013997939</v>
      </c>
      <c r="AN97" s="57">
        <f>+L97/$T97</f>
        <v>0.67295552986002061</v>
      </c>
    </row>
    <row r="98" spans="1:40" s="67" customFormat="1" ht="15.75" x14ac:dyDescent="0.25">
      <c r="A98" s="43" t="s">
        <v>52</v>
      </c>
      <c r="B98" s="44"/>
      <c r="C98" s="45"/>
      <c r="D98" s="46"/>
      <c r="E98" s="44"/>
      <c r="F98" s="223"/>
      <c r="G98" s="46"/>
      <c r="H98" s="44"/>
      <c r="I98" s="217"/>
      <c r="J98" s="46"/>
      <c r="K98" s="44"/>
      <c r="L98" s="46"/>
      <c r="M98" s="43" t="s">
        <v>52</v>
      </c>
      <c r="N98" s="44"/>
      <c r="O98" s="49"/>
      <c r="P98" s="46"/>
      <c r="Q98" s="48"/>
      <c r="R98" s="50"/>
      <c r="S98" s="46"/>
      <c r="T98" s="51"/>
      <c r="U98" s="52"/>
      <c r="V98" s="51"/>
      <c r="W98" s="44"/>
      <c r="X98" s="45"/>
      <c r="Y98" s="53"/>
      <c r="Z98" s="44"/>
      <c r="AA98" s="45"/>
      <c r="AB98" s="53"/>
      <c r="AC98" s="44"/>
      <c r="AD98" s="45"/>
      <c r="AE98" s="53"/>
      <c r="AF98" s="54"/>
      <c r="AL98" s="56"/>
      <c r="AM98" s="57"/>
      <c r="AN98" s="57"/>
    </row>
    <row r="99" spans="1:40" s="67" customFormat="1" ht="15.75" x14ac:dyDescent="0.25">
      <c r="A99" s="101" t="s">
        <v>46</v>
      </c>
      <c r="B99" s="44">
        <f>+$B$30</f>
        <v>54.069437200890583</v>
      </c>
      <c r="C99" s="45">
        <v>7.2410000000000002E-2</v>
      </c>
      <c r="D99" s="46">
        <f>+B99*C99</f>
        <v>3.9151679477164874</v>
      </c>
      <c r="E99" s="44"/>
      <c r="F99" s="223"/>
      <c r="G99" s="46"/>
      <c r="H99" s="225"/>
      <c r="I99" s="217"/>
      <c r="J99" s="46"/>
      <c r="K99" s="44">
        <f>+B99+E99+H99</f>
        <v>54.069437200890583</v>
      </c>
      <c r="L99" s="46">
        <f>+D99+G99+J99</f>
        <v>3.9151679477164874</v>
      </c>
      <c r="M99" s="101" t="s">
        <v>46</v>
      </c>
      <c r="N99" s="44">
        <f>+$N$30</f>
        <v>0.13884265552737521</v>
      </c>
      <c r="O99" s="49">
        <v>11.903</v>
      </c>
      <c r="P99" s="46">
        <f>+N99*O99</f>
        <v>1.6526441287423472</v>
      </c>
      <c r="Q99" s="48"/>
      <c r="R99" s="50"/>
      <c r="S99" s="46"/>
      <c r="T99" s="51">
        <f>L99+P99+S99</f>
        <v>5.5678120764588348</v>
      </c>
      <c r="U99" s="52"/>
      <c r="V99" s="51">
        <f>+L99+P99+S99</f>
        <v>5.5678120764588348</v>
      </c>
      <c r="W99" s="44">
        <f>+W30</f>
        <v>54.069437200890583</v>
      </c>
      <c r="X99" s="45">
        <v>0</v>
      </c>
      <c r="Y99" s="53">
        <f>+W99*X99</f>
        <v>0</v>
      </c>
      <c r="Z99" s="44">
        <f>+Z30</f>
        <v>54.069437200890583</v>
      </c>
      <c r="AA99" s="45">
        <v>4.2199999999999998E-3</v>
      </c>
      <c r="AB99" s="53">
        <f>+Z99*AA99</f>
        <v>0.22817302498775824</v>
      </c>
      <c r="AC99" s="44">
        <f>+AC30</f>
        <v>54.069437200890583</v>
      </c>
      <c r="AD99" s="45">
        <v>2.3293352086067071E-3</v>
      </c>
      <c r="AE99" s="53">
        <f>+AC99*AD99</f>
        <v>0.12594584378158372</v>
      </c>
      <c r="AF99" s="54">
        <f>V99+Y99+AB99+AE99</f>
        <v>5.9219309452281772</v>
      </c>
      <c r="AL99" s="56"/>
      <c r="AM99" s="57">
        <f>+P99/$T99</f>
        <v>0.29682110424126235</v>
      </c>
      <c r="AN99" s="57">
        <f>+L99/$T99</f>
        <v>0.7031788957587376</v>
      </c>
    </row>
    <row r="100" spans="1:40" ht="15.75" x14ac:dyDescent="0.25">
      <c r="A100" s="101" t="s">
        <v>47</v>
      </c>
      <c r="B100" s="103">
        <f>+$B$31</f>
        <v>174.60036099999999</v>
      </c>
      <c r="C100" s="104">
        <f>+C99</f>
        <v>7.2410000000000002E-2</v>
      </c>
      <c r="D100" s="105">
        <f>+B100*C100</f>
        <v>12.642812140009999</v>
      </c>
      <c r="E100" s="103"/>
      <c r="F100" s="223"/>
      <c r="G100" s="107"/>
      <c r="H100" s="225"/>
      <c r="I100" s="220"/>
      <c r="J100" s="107"/>
      <c r="K100" s="103">
        <f>+B100+E100+H100</f>
        <v>174.60036099999999</v>
      </c>
      <c r="L100" s="105">
        <f>+D100+G100+J100</f>
        <v>12.642812140009999</v>
      </c>
      <c r="M100" s="101" t="s">
        <v>47</v>
      </c>
      <c r="N100" s="103">
        <f>+$N$31</f>
        <v>0.27835253519301228</v>
      </c>
      <c r="O100" s="108">
        <v>11.583</v>
      </c>
      <c r="P100" s="105">
        <f>+N100*O100</f>
        <v>3.2241574151406613</v>
      </c>
      <c r="Q100" s="106"/>
      <c r="R100" s="109"/>
      <c r="S100" s="107"/>
      <c r="T100" s="110">
        <f>L100+P100+S100</f>
        <v>15.866969555150661</v>
      </c>
      <c r="U100" s="52"/>
      <c r="V100" s="110">
        <f>+L100+P100+S100</f>
        <v>15.866969555150661</v>
      </c>
      <c r="W100" s="111">
        <f>+W31</f>
        <v>174.60036099999999</v>
      </c>
      <c r="X100" s="104">
        <v>0</v>
      </c>
      <c r="Y100" s="112">
        <f>+W100*X100</f>
        <v>0</v>
      </c>
      <c r="Z100" s="111">
        <f>+Z31</f>
        <v>174.60036099999999</v>
      </c>
      <c r="AA100" s="104">
        <v>4.2199999999999998E-3</v>
      </c>
      <c r="AB100" s="112">
        <f>+Z100*AA100</f>
        <v>0.73681352341999995</v>
      </c>
      <c r="AC100" s="111">
        <f>+AC31</f>
        <v>174.60036099999999</v>
      </c>
      <c r="AD100" s="104">
        <v>2.3293352086067071E-3</v>
      </c>
      <c r="AE100" s="112">
        <f>+AC100*AD100</f>
        <v>0.40670276831274133</v>
      </c>
      <c r="AF100" s="113">
        <f>V100+Y100+AB100+AE100</f>
        <v>17.010485846883402</v>
      </c>
      <c r="AL100" s="56"/>
      <c r="AM100" s="57">
        <f>+P100/$T100</f>
        <v>0.20319931943740641</v>
      </c>
      <c r="AN100" s="57">
        <f>+L100/$T100</f>
        <v>0.79680068056259357</v>
      </c>
    </row>
    <row r="101" spans="1:40" s="67" customFormat="1" ht="15.75" x14ac:dyDescent="0.25">
      <c r="A101" s="43" t="s">
        <v>48</v>
      </c>
      <c r="B101" s="44">
        <f>SUM(B99:B100)</f>
        <v>228.66979820089057</v>
      </c>
      <c r="C101" s="45"/>
      <c r="D101" s="46">
        <f>SUM(D99:D100)</f>
        <v>16.557980087726488</v>
      </c>
      <c r="E101" s="44"/>
      <c r="F101" s="223"/>
      <c r="G101" s="46"/>
      <c r="H101" s="225"/>
      <c r="I101" s="217"/>
      <c r="J101" s="46"/>
      <c r="K101" s="44">
        <f>+B101+E101+H101</f>
        <v>228.66979820089057</v>
      </c>
      <c r="L101" s="46">
        <f>+D101+G101+J101</f>
        <v>16.557980087726488</v>
      </c>
      <c r="M101" s="43" t="s">
        <v>48</v>
      </c>
      <c r="N101" s="44">
        <f>SUM(N99:N100)</f>
        <v>0.41719519072038747</v>
      </c>
      <c r="O101" s="49"/>
      <c r="P101" s="46">
        <f>SUM(P99:P100)</f>
        <v>4.8768015438830083</v>
      </c>
      <c r="Q101" s="48"/>
      <c r="R101" s="50"/>
      <c r="S101" s="46"/>
      <c r="T101" s="51">
        <f>+T99+T100</f>
        <v>21.434781631609496</v>
      </c>
      <c r="U101" s="52"/>
      <c r="V101" s="51">
        <f>+V99+V100</f>
        <v>21.434781631609496</v>
      </c>
      <c r="W101" s="44">
        <f>+W32</f>
        <v>228.66979820089057</v>
      </c>
      <c r="X101" s="45"/>
      <c r="Y101" s="53">
        <f>SUM(Y99:Y100)</f>
        <v>0</v>
      </c>
      <c r="Z101" s="44">
        <f>+Z32</f>
        <v>228.66979820089057</v>
      </c>
      <c r="AA101" s="45"/>
      <c r="AB101" s="53">
        <f>SUM(AB99:AB100)</f>
        <v>0.96498654840775822</v>
      </c>
      <c r="AC101" s="44">
        <f>+AC32</f>
        <v>228.66979820089057</v>
      </c>
      <c r="AD101" s="45"/>
      <c r="AE101" s="53">
        <f>SUM(AE99:AE100)</f>
        <v>0.53264861209432501</v>
      </c>
      <c r="AF101" s="54">
        <f>+AF99+AF100</f>
        <v>22.932416792111578</v>
      </c>
      <c r="AL101" s="56"/>
      <c r="AM101" s="57">
        <f>+P101/$T101</f>
        <v>0.22751813513655184</v>
      </c>
      <c r="AN101" s="57">
        <f>+L101/$T101</f>
        <v>0.77248186486344816</v>
      </c>
    </row>
    <row r="102" spans="1:40" ht="15.75" x14ac:dyDescent="0.25">
      <c r="A102" s="43" t="s">
        <v>89</v>
      </c>
      <c r="B102" s="44"/>
      <c r="C102" s="45"/>
      <c r="D102" s="46"/>
      <c r="E102" s="44"/>
      <c r="F102" s="223"/>
      <c r="G102" s="46"/>
      <c r="H102" s="225"/>
      <c r="I102" s="217"/>
      <c r="J102" s="84"/>
      <c r="K102" s="44"/>
      <c r="L102" s="46"/>
      <c r="M102" s="43" t="s">
        <v>53</v>
      </c>
      <c r="N102" s="44"/>
      <c r="O102" s="49"/>
      <c r="P102" s="46"/>
      <c r="Q102" s="86"/>
      <c r="R102" s="85"/>
      <c r="S102" s="46"/>
      <c r="T102" s="51"/>
      <c r="U102" s="52"/>
      <c r="V102" s="51"/>
      <c r="W102" s="86"/>
      <c r="X102" s="45"/>
      <c r="Y102" s="53"/>
      <c r="Z102" s="86"/>
      <c r="AA102" s="45"/>
      <c r="AB102" s="53"/>
      <c r="AC102" s="86"/>
      <c r="AD102" s="45"/>
      <c r="AE102" s="53"/>
      <c r="AF102" s="54"/>
      <c r="AG102" s="224"/>
      <c r="AH102" s="224"/>
      <c r="AI102" s="224"/>
      <c r="AJ102" s="224"/>
      <c r="AL102" s="56"/>
      <c r="AM102" s="57"/>
      <c r="AN102" s="57"/>
    </row>
    <row r="103" spans="1:40" ht="15.75" x14ac:dyDescent="0.25">
      <c r="A103" s="101" t="s">
        <v>46</v>
      </c>
      <c r="B103" s="44">
        <f>+$B$34</f>
        <v>197.774478792</v>
      </c>
      <c r="C103" s="45">
        <v>7.2410000000000002E-2</v>
      </c>
      <c r="D103" s="46">
        <f>+B103*C103</f>
        <v>14.320850009328721</v>
      </c>
      <c r="E103" s="44"/>
      <c r="F103" s="223"/>
      <c r="G103" s="46"/>
      <c r="H103" s="225"/>
      <c r="I103" s="217"/>
      <c r="J103" s="84"/>
      <c r="K103" s="44">
        <f>+B103+E103+H103</f>
        <v>197.774478792</v>
      </c>
      <c r="L103" s="46">
        <f>+D103+G103+J103</f>
        <v>14.320850009328721</v>
      </c>
      <c r="M103" s="101" t="s">
        <v>46</v>
      </c>
      <c r="N103" s="44">
        <f>+$N$34</f>
        <v>0.50896755943036098</v>
      </c>
      <c r="O103" s="49">
        <v>8.4730000000000008</v>
      </c>
      <c r="P103" s="46">
        <f>+N103*O103</f>
        <v>4.3124821310534491</v>
      </c>
      <c r="Q103" s="86"/>
      <c r="R103" s="85"/>
      <c r="S103" s="46"/>
      <c r="T103" s="51">
        <f>L103+P103+S103</f>
        <v>18.633332140382169</v>
      </c>
      <c r="U103" s="52"/>
      <c r="V103" s="51">
        <f>+L103+P103+S103</f>
        <v>18.633332140382169</v>
      </c>
      <c r="W103" s="86">
        <f>+W34</f>
        <v>197.774478792</v>
      </c>
      <c r="X103" s="45">
        <v>0</v>
      </c>
      <c r="Y103" s="53">
        <f>+W103*X103</f>
        <v>0</v>
      </c>
      <c r="Z103" s="86">
        <f>+Z34</f>
        <v>197.774478792</v>
      </c>
      <c r="AA103" s="45">
        <v>4.2199999999999998E-3</v>
      </c>
      <c r="AB103" s="53">
        <f>+Z103*AA103</f>
        <v>0.83460830050224</v>
      </c>
      <c r="AC103" s="86">
        <f>+AC34</f>
        <v>197.774478792</v>
      </c>
      <c r="AD103" s="45">
        <v>2.3293352086067071E-3</v>
      </c>
      <c r="AE103" s="53">
        <f>+AC103*AD103</f>
        <v>0.46068305681404609</v>
      </c>
      <c r="AF103" s="54">
        <f>V103+Y103+AB103+AE103</f>
        <v>19.928623497698453</v>
      </c>
      <c r="AL103" s="56"/>
      <c r="AM103" s="57">
        <f>+P103/$T103</f>
        <v>0.23143912739619099</v>
      </c>
      <c r="AN103" s="57">
        <f>+L103/$T103</f>
        <v>0.76856087260380901</v>
      </c>
    </row>
    <row r="104" spans="1:40" ht="15.75" x14ac:dyDescent="0.25">
      <c r="A104" s="101" t="s">
        <v>47</v>
      </c>
      <c r="B104" s="103">
        <f>+$B$35</f>
        <v>495.32785147330929</v>
      </c>
      <c r="C104" s="104">
        <f>+C103</f>
        <v>7.2410000000000002E-2</v>
      </c>
      <c r="D104" s="105">
        <f>+B104*C104</f>
        <v>35.866689725182326</v>
      </c>
      <c r="E104" s="103"/>
      <c r="F104" s="223"/>
      <c r="G104" s="105"/>
      <c r="H104" s="225"/>
      <c r="I104" s="220"/>
      <c r="J104" s="107"/>
      <c r="K104" s="103">
        <f>+B104+E104+H104</f>
        <v>495.32785147330929</v>
      </c>
      <c r="L104" s="105">
        <f>+D104+G104+J104</f>
        <v>35.866689725182326</v>
      </c>
      <c r="M104" s="101" t="s">
        <v>47</v>
      </c>
      <c r="N104" s="103">
        <f>+$N$35</f>
        <v>1.0850463007205642</v>
      </c>
      <c r="O104" s="108">
        <v>8.1530000000000005</v>
      </c>
      <c r="P104" s="105">
        <f>+N104*O104</f>
        <v>8.8463824897747596</v>
      </c>
      <c r="Q104" s="111"/>
      <c r="R104" s="109"/>
      <c r="S104" s="105"/>
      <c r="T104" s="110">
        <f>L104+P104+S104</f>
        <v>44.713072214957087</v>
      </c>
      <c r="U104" s="52"/>
      <c r="V104" s="110">
        <f>+L104+P104+S104</f>
        <v>44.713072214957087</v>
      </c>
      <c r="W104" s="111">
        <f>+W35</f>
        <v>495.32785147330929</v>
      </c>
      <c r="X104" s="104">
        <v>0</v>
      </c>
      <c r="Y104" s="112">
        <f>+W104*X104</f>
        <v>0</v>
      </c>
      <c r="Z104" s="111">
        <f>+Z35</f>
        <v>495.32785147330929</v>
      </c>
      <c r="AA104" s="104">
        <v>4.2199999999999998E-3</v>
      </c>
      <c r="AB104" s="112">
        <f>+Z104*AA104</f>
        <v>2.0902835332173653</v>
      </c>
      <c r="AC104" s="111">
        <f>+AC35</f>
        <v>495.32785147330929</v>
      </c>
      <c r="AD104" s="104">
        <v>2.3293352086067071E-3</v>
      </c>
      <c r="AE104" s="112">
        <f>+AC104*AD104</f>
        <v>1.1537846042402928</v>
      </c>
      <c r="AF104" s="113">
        <f>V104+Y104+AB104+AE104</f>
        <v>47.957140352414747</v>
      </c>
      <c r="AL104" s="56"/>
      <c r="AM104" s="57">
        <f>+P104/$T104</f>
        <v>0.19784778928287403</v>
      </c>
      <c r="AN104" s="57">
        <f>+L104/$T104</f>
        <v>0.80215221071712595</v>
      </c>
    </row>
    <row r="105" spans="1:40" ht="15.75" x14ac:dyDescent="0.25">
      <c r="A105" s="43" t="s">
        <v>48</v>
      </c>
      <c r="B105" s="44">
        <f>SUM(B103:B104)</f>
        <v>693.10233026530932</v>
      </c>
      <c r="C105" s="45"/>
      <c r="D105" s="46">
        <f>SUM(D103:D104)</f>
        <v>50.187539734511049</v>
      </c>
      <c r="E105" s="44"/>
      <c r="F105" s="223"/>
      <c r="G105" s="46"/>
      <c r="H105" s="225"/>
      <c r="I105" s="217"/>
      <c r="J105" s="84"/>
      <c r="K105" s="44">
        <f>+B105+E105+H105</f>
        <v>693.10233026530932</v>
      </c>
      <c r="L105" s="46">
        <f>+D105+G105+J105</f>
        <v>50.187539734511049</v>
      </c>
      <c r="M105" s="43" t="s">
        <v>48</v>
      </c>
      <c r="N105" s="44">
        <f>SUM(N103:N104)</f>
        <v>1.5940138601509251</v>
      </c>
      <c r="O105" s="49"/>
      <c r="P105" s="46">
        <f>SUM(P103:P104)</f>
        <v>13.158864620828208</v>
      </c>
      <c r="Q105" s="86"/>
      <c r="R105" s="85"/>
      <c r="S105" s="46"/>
      <c r="T105" s="51">
        <f>+T103+T104</f>
        <v>63.34640435533926</v>
      </c>
      <c r="U105" s="52"/>
      <c r="V105" s="51">
        <f>+V103+V104</f>
        <v>63.34640435533926</v>
      </c>
      <c r="W105" s="86">
        <f>+W36</f>
        <v>693.10233026530932</v>
      </c>
      <c r="X105" s="45"/>
      <c r="Y105" s="53">
        <f>SUM(Y103:Y104)</f>
        <v>0</v>
      </c>
      <c r="Z105" s="86">
        <f>+Z36</f>
        <v>693.10233026530932</v>
      </c>
      <c r="AA105" s="45"/>
      <c r="AB105" s="53">
        <f>SUM(AB103:AB104)</f>
        <v>2.924891833719605</v>
      </c>
      <c r="AC105" s="86">
        <f>+AC36</f>
        <v>693.10233026530932</v>
      </c>
      <c r="AD105" s="45"/>
      <c r="AE105" s="53">
        <f>SUM(AE103:AE104)</f>
        <v>1.6144676610543389</v>
      </c>
      <c r="AF105" s="54">
        <f>+AF103+AF104</f>
        <v>67.885763850113193</v>
      </c>
      <c r="AL105" s="56"/>
      <c r="AM105" s="57">
        <f>+P105/$T105</f>
        <v>0.20772867465395595</v>
      </c>
      <c r="AN105" s="57">
        <f>+L105/$T105</f>
        <v>0.79227132534604394</v>
      </c>
    </row>
    <row r="106" spans="1:40" s="2" customFormat="1" ht="21" x14ac:dyDescent="0.25">
      <c r="A106" s="43" t="s">
        <v>54</v>
      </c>
      <c r="B106" s="15">
        <f>+B101+B105</f>
        <v>921.77212846619989</v>
      </c>
      <c r="C106" s="127"/>
      <c r="D106" s="17">
        <f>+D101+D105</f>
        <v>66.74551982223754</v>
      </c>
      <c r="E106" s="129"/>
      <c r="F106" s="223"/>
      <c r="G106" s="24"/>
      <c r="H106" s="225"/>
      <c r="I106" s="226"/>
      <c r="J106" s="128"/>
      <c r="K106" s="15">
        <f>+K101+K105</f>
        <v>921.77212846619989</v>
      </c>
      <c r="L106" s="17">
        <f>+L101+L105</f>
        <v>66.74551982223754</v>
      </c>
      <c r="M106" s="43" t="s">
        <v>55</v>
      </c>
      <c r="N106" s="129">
        <f>+N101+N105</f>
        <v>2.0112090508713125</v>
      </c>
      <c r="O106" s="130"/>
      <c r="P106" s="17">
        <f>+P101+P105</f>
        <v>18.035666164711216</v>
      </c>
      <c r="Q106" s="22"/>
      <c r="R106" s="23"/>
      <c r="S106" s="24"/>
      <c r="T106" s="51">
        <f>+T101+T105</f>
        <v>84.781185986948756</v>
      </c>
      <c r="U106" s="52"/>
      <c r="V106" s="51">
        <f>+V101+V105</f>
        <v>84.781185986948756</v>
      </c>
      <c r="W106" s="129">
        <f>+W37</f>
        <v>921.77212846619989</v>
      </c>
      <c r="X106" s="127"/>
      <c r="Y106" s="131">
        <f>+Y101+Y105</f>
        <v>0</v>
      </c>
      <c r="Z106" s="129">
        <f>+Z37</f>
        <v>921.77212846619989</v>
      </c>
      <c r="AA106" s="127"/>
      <c r="AB106" s="131">
        <f>+AB101+AB105</f>
        <v>3.889878382127363</v>
      </c>
      <c r="AC106" s="129">
        <f>+AC37</f>
        <v>921.77212846619989</v>
      </c>
      <c r="AD106" s="127"/>
      <c r="AE106" s="131">
        <f>+AE101+AE105</f>
        <v>2.1471162731486642</v>
      </c>
      <c r="AF106" s="54">
        <f>+AF101+AF105</f>
        <v>90.818180642224775</v>
      </c>
      <c r="AL106" s="56"/>
      <c r="AM106" s="57">
        <f>+P106/$T106</f>
        <v>0.21273193993166872</v>
      </c>
      <c r="AN106" s="57">
        <f>+L106/$T106</f>
        <v>0.78726806006833128</v>
      </c>
    </row>
    <row r="107" spans="1:40" s="2" customFormat="1" ht="8.4499999999999993" customHeight="1" x14ac:dyDescent="0.25">
      <c r="A107" s="43"/>
      <c r="B107" s="15"/>
      <c r="C107" s="127"/>
      <c r="D107" s="17"/>
      <c r="E107" s="129"/>
      <c r="F107" s="227"/>
      <c r="G107" s="24"/>
      <c r="H107" s="228"/>
      <c r="I107" s="226"/>
      <c r="J107" s="128"/>
      <c r="K107" s="15"/>
      <c r="L107" s="17"/>
      <c r="M107" s="43"/>
      <c r="N107" s="129"/>
      <c r="O107" s="130"/>
      <c r="P107" s="17"/>
      <c r="Q107" s="22"/>
      <c r="R107" s="23"/>
      <c r="S107" s="24"/>
      <c r="T107" s="51"/>
      <c r="U107" s="52"/>
      <c r="V107" s="51"/>
      <c r="W107" s="129"/>
      <c r="X107" s="45"/>
      <c r="Y107" s="131"/>
      <c r="Z107" s="129"/>
      <c r="AA107" s="45"/>
      <c r="AB107" s="131"/>
      <c r="AC107" s="129"/>
      <c r="AD107" s="45"/>
      <c r="AE107" s="131"/>
      <c r="AF107" s="54"/>
      <c r="AL107" s="56"/>
      <c r="AM107" s="57"/>
      <c r="AN107" s="57"/>
    </row>
    <row r="108" spans="1:40" s="2" customFormat="1" ht="20.25" x14ac:dyDescent="0.35">
      <c r="A108" s="43" t="s">
        <v>90</v>
      </c>
      <c r="B108" s="15">
        <v>0</v>
      </c>
      <c r="C108" s="127">
        <v>6.7369999999999999E-2</v>
      </c>
      <c r="D108" s="17">
        <f>+B108*C108</f>
        <v>0</v>
      </c>
      <c r="E108" s="129"/>
      <c r="F108" s="227"/>
      <c r="G108" s="24"/>
      <c r="H108" s="22"/>
      <c r="I108" s="226"/>
      <c r="J108" s="128"/>
      <c r="K108" s="15">
        <f>+B108+E108+H108</f>
        <v>0</v>
      </c>
      <c r="L108" s="17">
        <f>+D108+G108+J108</f>
        <v>0</v>
      </c>
      <c r="M108" s="43"/>
      <c r="N108" s="44">
        <f>+$N$39</f>
        <v>2.7269760000000001</v>
      </c>
      <c r="O108" s="49">
        <v>0</v>
      </c>
      <c r="P108" s="46">
        <f>+N108*O108</f>
        <v>0</v>
      </c>
      <c r="Q108" s="15">
        <v>0</v>
      </c>
      <c r="R108" s="229">
        <v>20700</v>
      </c>
      <c r="S108" s="17">
        <f>+Q108*R108</f>
        <v>0</v>
      </c>
      <c r="T108" s="51">
        <f>L108+P108+S108</f>
        <v>0</v>
      </c>
      <c r="U108" s="230"/>
      <c r="V108" s="51">
        <f>+L108+P108+S108</f>
        <v>0</v>
      </c>
      <c r="W108" s="129">
        <f>+W39</f>
        <v>0</v>
      </c>
      <c r="X108" s="59">
        <v>0</v>
      </c>
      <c r="Y108" s="131">
        <f>+W108*X108</f>
        <v>0</v>
      </c>
      <c r="Z108" s="129">
        <f>+Z39</f>
        <v>0</v>
      </c>
      <c r="AA108" s="59">
        <v>4.15E-3</v>
      </c>
      <c r="AB108" s="131">
        <f>+Z108*AA108</f>
        <v>0</v>
      </c>
      <c r="AC108" s="129">
        <f>+AC39</f>
        <v>0</v>
      </c>
      <c r="AD108" s="59">
        <v>8.6110616183562893E-4</v>
      </c>
      <c r="AE108" s="131">
        <f>+AC108*AD108</f>
        <v>0</v>
      </c>
      <c r="AF108" s="54">
        <f>V108+Y108+AB108+AE108</f>
        <v>0</v>
      </c>
      <c r="AL108" s="231"/>
      <c r="AM108" s="57"/>
      <c r="AN108" s="57"/>
    </row>
    <row r="109" spans="1:40" ht="9" customHeight="1" x14ac:dyDescent="0.35">
      <c r="A109" s="43"/>
      <c r="B109" s="44"/>
      <c r="C109" s="45"/>
      <c r="D109" s="46"/>
      <c r="E109" s="86"/>
      <c r="F109" s="223"/>
      <c r="G109" s="84"/>
      <c r="H109" s="83"/>
      <c r="I109" s="217"/>
      <c r="J109" s="84"/>
      <c r="K109" s="44"/>
      <c r="L109" s="46"/>
      <c r="M109" s="43"/>
      <c r="N109" s="44"/>
      <c r="O109" s="49"/>
      <c r="P109" s="46"/>
      <c r="Q109" s="86"/>
      <c r="R109" s="85"/>
      <c r="S109" s="232"/>
      <c r="T109" s="51"/>
      <c r="U109" s="84"/>
      <c r="V109" s="51"/>
      <c r="W109" s="86"/>
      <c r="X109" s="59"/>
      <c r="Y109" s="53"/>
      <c r="Z109" s="86"/>
      <c r="AA109" s="59"/>
      <c r="AB109" s="53"/>
      <c r="AC109" s="86"/>
      <c r="AD109" s="59"/>
      <c r="AE109" s="53"/>
      <c r="AF109" s="54"/>
      <c r="AL109" s="132"/>
      <c r="AM109" s="57"/>
      <c r="AN109" s="57"/>
    </row>
    <row r="110" spans="1:40" s="2" customFormat="1" ht="16.5" thickBot="1" x14ac:dyDescent="0.3">
      <c r="A110" s="68" t="s">
        <v>57</v>
      </c>
      <c r="B110" s="69">
        <f>+B96+B97+B106+B108</f>
        <v>1611.3587086374632</v>
      </c>
      <c r="C110" s="73"/>
      <c r="D110" s="71">
        <f>+D96+D97+D106+D108</f>
        <v>121.66143864290605</v>
      </c>
      <c r="E110" s="72">
        <f>+E96+E97+E106</f>
        <v>83.48647382873645</v>
      </c>
      <c r="F110" s="73"/>
      <c r="G110" s="71">
        <f>+G96+G97+G106</f>
        <v>6.4292933495509939</v>
      </c>
      <c r="H110" s="121"/>
      <c r="I110" s="215"/>
      <c r="J110" s="122"/>
      <c r="K110" s="69">
        <f>+K96+K97+K106+K108</f>
        <v>1694.8451824661997</v>
      </c>
      <c r="L110" s="71">
        <f>+L96+L97+L106+L108</f>
        <v>128.09073199245705</v>
      </c>
      <c r="M110" s="68" t="s">
        <v>57</v>
      </c>
      <c r="N110" s="72">
        <f>+N96+N97+N106+N108</f>
        <v>7.1915289732184995</v>
      </c>
      <c r="O110" s="76"/>
      <c r="P110" s="71">
        <f>+P96+P97+P106+P108</f>
        <v>43.845868165375755</v>
      </c>
      <c r="Q110" s="69">
        <f>+Q96+Q97+Q106+Q108</f>
        <v>0</v>
      </c>
      <c r="R110" s="77"/>
      <c r="S110" s="75">
        <f>+S96+S97+S106+S108</f>
        <v>0</v>
      </c>
      <c r="T110" s="78">
        <f>L110+P110+S110</f>
        <v>171.9366001578328</v>
      </c>
      <c r="U110" s="122"/>
      <c r="V110" s="78">
        <f>+V96+V97+V106+V108</f>
        <v>171.9366001578328</v>
      </c>
      <c r="W110" s="72">
        <f>+W41</f>
        <v>1694.8451824661997</v>
      </c>
      <c r="X110" s="73"/>
      <c r="Y110" s="79">
        <f>+Y96+Y97+Y106+Y108</f>
        <v>0</v>
      </c>
      <c r="Z110" s="72">
        <f>+Z41</f>
        <v>1694.8451824661997</v>
      </c>
      <c r="AA110" s="73"/>
      <c r="AB110" s="79">
        <f>+AB96+AB97+AB106+AB108</f>
        <v>7.1884519949273624</v>
      </c>
      <c r="AC110" s="72">
        <f>+AC41</f>
        <v>1694.8451824661997</v>
      </c>
      <c r="AD110" s="73"/>
      <c r="AE110" s="79">
        <f>+AE96+AE97+AE106+AE108</f>
        <v>5.3203144525704058</v>
      </c>
      <c r="AF110" s="80">
        <f>+AF96+AF97+AF106+AF108</f>
        <v>184.44536660533055</v>
      </c>
      <c r="AL110" s="68"/>
      <c r="AM110" s="57">
        <f>+P110/$T110</f>
        <v>0.25501183648581233</v>
      </c>
      <c r="AN110" s="57">
        <f>+L110/$T110</f>
        <v>0.74498816351418773</v>
      </c>
    </row>
    <row r="111" spans="1:40" ht="16.5" thickBot="1" x14ac:dyDescent="0.3">
      <c r="A111" s="43"/>
      <c r="B111" s="44"/>
      <c r="C111" s="45"/>
      <c r="D111" s="46"/>
      <c r="E111" s="86"/>
      <c r="F111" s="223"/>
      <c r="G111" s="84"/>
      <c r="H111" s="83"/>
      <c r="I111" s="217"/>
      <c r="J111" s="84"/>
      <c r="K111" s="44"/>
      <c r="L111" s="46"/>
      <c r="M111" s="43"/>
      <c r="N111" s="44"/>
      <c r="O111" s="49"/>
      <c r="P111" s="46"/>
      <c r="Q111" s="83"/>
      <c r="R111" s="85"/>
      <c r="S111" s="84"/>
      <c r="T111" s="54"/>
      <c r="U111" s="84"/>
      <c r="V111" s="51"/>
      <c r="W111" s="86"/>
      <c r="X111" s="45"/>
      <c r="Y111" s="53"/>
      <c r="Z111" s="86"/>
      <c r="AA111" s="45"/>
      <c r="AB111" s="53"/>
      <c r="AC111" s="86"/>
      <c r="AD111" s="45"/>
      <c r="AE111" s="53"/>
      <c r="AF111" s="54"/>
      <c r="AL111" s="132"/>
      <c r="AM111" s="57"/>
      <c r="AN111" s="57"/>
    </row>
    <row r="112" spans="1:40" ht="15.75" x14ac:dyDescent="0.25">
      <c r="A112" s="32" t="s">
        <v>58</v>
      </c>
      <c r="B112" s="88"/>
      <c r="C112" s="92"/>
      <c r="D112" s="90"/>
      <c r="E112" s="97"/>
      <c r="F112" s="233"/>
      <c r="G112" s="93"/>
      <c r="H112" s="91"/>
      <c r="I112" s="218"/>
      <c r="J112" s="93"/>
      <c r="K112" s="88"/>
      <c r="L112" s="90"/>
      <c r="M112" s="32" t="s">
        <v>58</v>
      </c>
      <c r="N112" s="88"/>
      <c r="O112" s="94"/>
      <c r="P112" s="90"/>
      <c r="Q112" s="91"/>
      <c r="R112" s="95"/>
      <c r="S112" s="93"/>
      <c r="T112" s="96"/>
      <c r="U112" s="93"/>
      <c r="V112" s="41"/>
      <c r="W112" s="97"/>
      <c r="X112" s="92"/>
      <c r="Y112" s="98"/>
      <c r="Z112" s="97"/>
      <c r="AA112" s="92"/>
      <c r="AB112" s="98"/>
      <c r="AC112" s="97"/>
      <c r="AD112" s="92"/>
      <c r="AE112" s="98"/>
      <c r="AF112" s="96"/>
      <c r="AL112" s="138"/>
      <c r="AM112" s="57"/>
      <c r="AN112" s="57"/>
    </row>
    <row r="113" spans="1:40" ht="15.75" x14ac:dyDescent="0.25">
      <c r="A113" s="43" t="s">
        <v>59</v>
      </c>
      <c r="B113" s="44"/>
      <c r="C113" s="45"/>
      <c r="D113" s="46"/>
      <c r="E113" s="86"/>
      <c r="F113" s="223"/>
      <c r="G113" s="84"/>
      <c r="H113" s="83"/>
      <c r="I113" s="217"/>
      <c r="J113" s="84"/>
      <c r="K113" s="44"/>
      <c r="L113" s="46"/>
      <c r="M113" s="43" t="s">
        <v>59</v>
      </c>
      <c r="N113" s="44"/>
      <c r="O113" s="49"/>
      <c r="P113" s="46"/>
      <c r="Q113" s="83"/>
      <c r="R113" s="85"/>
      <c r="S113" s="84"/>
      <c r="T113" s="54"/>
      <c r="U113" s="84"/>
      <c r="V113" s="51"/>
      <c r="W113" s="86"/>
      <c r="X113" s="45"/>
      <c r="Y113" s="53"/>
      <c r="Z113" s="86"/>
      <c r="AA113" s="45"/>
      <c r="AB113" s="53"/>
      <c r="AC113" s="86"/>
      <c r="AD113" s="45"/>
      <c r="AE113" s="53"/>
      <c r="AF113" s="54"/>
      <c r="AL113" s="132"/>
      <c r="AM113" s="57"/>
      <c r="AN113" s="57"/>
    </row>
    <row r="114" spans="1:40" ht="15.75" x14ac:dyDescent="0.25">
      <c r="A114" s="101" t="s">
        <v>46</v>
      </c>
      <c r="B114" s="44">
        <f>+$B$45</f>
        <v>117.65539096198492</v>
      </c>
      <c r="C114" s="45">
        <v>7.5410000000000005E-2</v>
      </c>
      <c r="D114" s="46">
        <f>+B114*C114</f>
        <v>8.8723930324432843</v>
      </c>
      <c r="E114" s="86"/>
      <c r="F114" s="223"/>
      <c r="G114" s="84"/>
      <c r="H114" s="83"/>
      <c r="I114" s="217"/>
      <c r="J114" s="84"/>
      <c r="K114" s="44">
        <f>+B114+E114+H114</f>
        <v>117.65539096198492</v>
      </c>
      <c r="L114" s="46">
        <f>+D114+G114+J114</f>
        <v>8.8723930324432843</v>
      </c>
      <c r="M114" s="101" t="s">
        <v>46</v>
      </c>
      <c r="N114" s="44">
        <f>+$N$45</f>
        <v>0.33028281274665355</v>
      </c>
      <c r="O114" s="49">
        <v>12.449</v>
      </c>
      <c r="P114" s="46">
        <f>+N114*O114</f>
        <v>4.1116907358830899</v>
      </c>
      <c r="Q114" s="83"/>
      <c r="R114" s="85"/>
      <c r="S114" s="84"/>
      <c r="T114" s="51">
        <f>L114+P114+S114</f>
        <v>12.984083768326375</v>
      </c>
      <c r="U114" s="52"/>
      <c r="V114" s="51">
        <f>+L114+P114+S114</f>
        <v>12.984083768326375</v>
      </c>
      <c r="W114" s="86">
        <f>+W45</f>
        <v>117.65539096198492</v>
      </c>
      <c r="X114" s="45">
        <v>0</v>
      </c>
      <c r="Y114" s="53">
        <f>+W114*X114</f>
        <v>0</v>
      </c>
      <c r="Z114" s="86">
        <f>+Z45</f>
        <v>117.65539096198492</v>
      </c>
      <c r="AA114" s="45">
        <v>4.4000000000000003E-3</v>
      </c>
      <c r="AB114" s="53">
        <f>+Z114*AA114</f>
        <v>0.51768372023273368</v>
      </c>
      <c r="AC114" s="86">
        <f>+AC45</f>
        <v>117.65539096198492</v>
      </c>
      <c r="AD114" s="45">
        <v>4.1958732509686852E-3</v>
      </c>
      <c r="AE114" s="53">
        <f>+AC114*AD114</f>
        <v>0.49366710776965533</v>
      </c>
      <c r="AF114" s="54">
        <f>V114+Y114+AB114+AE114</f>
        <v>13.995434596328764</v>
      </c>
      <c r="AL114" s="56"/>
      <c r="AM114" s="57">
        <f>+P114/$T114</f>
        <v>0.31667161189403503</v>
      </c>
      <c r="AN114" s="57">
        <f>+L114/$T114</f>
        <v>0.68332838810596486</v>
      </c>
    </row>
    <row r="115" spans="1:40" ht="15.75" x14ac:dyDescent="0.25">
      <c r="A115" s="101" t="s">
        <v>47</v>
      </c>
      <c r="B115" s="103">
        <f>+$B$46</f>
        <v>74.073924300000002</v>
      </c>
      <c r="C115" s="104">
        <f>+C114</f>
        <v>7.5410000000000005E-2</v>
      </c>
      <c r="D115" s="105">
        <f>+B115*C115</f>
        <v>5.5859146314630008</v>
      </c>
      <c r="E115" s="111"/>
      <c r="F115" s="234"/>
      <c r="G115" s="107"/>
      <c r="H115" s="106"/>
      <c r="I115" s="220"/>
      <c r="J115" s="107"/>
      <c r="K115" s="103">
        <f>+B115+E115+H115</f>
        <v>74.073924300000002</v>
      </c>
      <c r="L115" s="105">
        <f>+D115+G115+J115</f>
        <v>5.5859146314630008</v>
      </c>
      <c r="M115" s="101" t="s">
        <v>47</v>
      </c>
      <c r="N115" s="103">
        <f>+$N$46</f>
        <v>0.18904685263559093</v>
      </c>
      <c r="O115" s="108">
        <v>12.129</v>
      </c>
      <c r="P115" s="105">
        <f>+N115*O115</f>
        <v>2.2929492756170822</v>
      </c>
      <c r="Q115" s="106"/>
      <c r="R115" s="109"/>
      <c r="S115" s="107"/>
      <c r="T115" s="110">
        <f>L115+P115+S115</f>
        <v>7.878863907080083</v>
      </c>
      <c r="U115" s="52"/>
      <c r="V115" s="110">
        <f>+L115+P115+S115</f>
        <v>7.878863907080083</v>
      </c>
      <c r="W115" s="111">
        <f>+W46</f>
        <v>74.073924300000002</v>
      </c>
      <c r="X115" s="104">
        <v>0</v>
      </c>
      <c r="Y115" s="112">
        <f>+W115*X115</f>
        <v>0</v>
      </c>
      <c r="Z115" s="111">
        <f>+Z46</f>
        <v>74.073924300000002</v>
      </c>
      <c r="AA115" s="104">
        <v>4.4000000000000003E-3</v>
      </c>
      <c r="AB115" s="112">
        <f>+Z115*AA115</f>
        <v>0.32592526692000001</v>
      </c>
      <c r="AC115" s="111">
        <f>+AC46</f>
        <v>74.073924300000002</v>
      </c>
      <c r="AD115" s="104">
        <v>4.1958732509686852E-3</v>
      </c>
      <c r="AE115" s="112">
        <f>+AC115*AD115</f>
        <v>0.31080479756464929</v>
      </c>
      <c r="AF115" s="113">
        <f>V115+Y115+AB115+AE115</f>
        <v>8.5155939715647335</v>
      </c>
      <c r="AL115" s="56"/>
      <c r="AM115" s="57">
        <f>+P115/$T115</f>
        <v>0.29102536896932546</v>
      </c>
      <c r="AN115" s="57">
        <f>+L115/$T115</f>
        <v>0.7089746310306746</v>
      </c>
    </row>
    <row r="116" spans="1:40" ht="15.75" x14ac:dyDescent="0.25">
      <c r="A116" s="43" t="s">
        <v>48</v>
      </c>
      <c r="B116" s="44">
        <f>SUM(B114:B115)</f>
        <v>191.72931526198494</v>
      </c>
      <c r="C116" s="45"/>
      <c r="D116" s="46">
        <f>SUM(D114:D115)</f>
        <v>14.458307663906286</v>
      </c>
      <c r="E116" s="86"/>
      <c r="F116" s="223"/>
      <c r="G116" s="84"/>
      <c r="H116" s="83"/>
      <c r="I116" s="217"/>
      <c r="J116" s="84"/>
      <c r="K116" s="44">
        <f>+B116+E116+H116</f>
        <v>191.72931526198494</v>
      </c>
      <c r="L116" s="46">
        <f>+D116+G116+J116</f>
        <v>14.458307663906286</v>
      </c>
      <c r="M116" s="43" t="s">
        <v>48</v>
      </c>
      <c r="N116" s="44">
        <f>SUM(N114:N115)</f>
        <v>0.51932966538224445</v>
      </c>
      <c r="O116" s="49"/>
      <c r="P116" s="46">
        <f>SUM(P114:P115)</f>
        <v>6.404640011500172</v>
      </c>
      <c r="Q116" s="83"/>
      <c r="R116" s="85"/>
      <c r="S116" s="84"/>
      <c r="T116" s="51">
        <f>+T114+T115</f>
        <v>20.86294767540646</v>
      </c>
      <c r="U116" s="52"/>
      <c r="V116" s="51">
        <f>+V114+V115</f>
        <v>20.86294767540646</v>
      </c>
      <c r="W116" s="86">
        <f>+W47</f>
        <v>191.72931526198494</v>
      </c>
      <c r="X116" s="45"/>
      <c r="Y116" s="53">
        <f>SUM(Y114:Y115)</f>
        <v>0</v>
      </c>
      <c r="Z116" s="86">
        <f>+Z47</f>
        <v>191.72931526198494</v>
      </c>
      <c r="AA116" s="45"/>
      <c r="AB116" s="53">
        <f>SUM(AB114:AB115)</f>
        <v>0.84360898715273369</v>
      </c>
      <c r="AC116" s="86">
        <f>+AC47</f>
        <v>191.72931526198494</v>
      </c>
      <c r="AD116" s="45"/>
      <c r="AE116" s="53">
        <f>SUM(AE114:AE115)</f>
        <v>0.80447190533430457</v>
      </c>
      <c r="AF116" s="54">
        <f>+AF114+AF115</f>
        <v>22.511028567893497</v>
      </c>
      <c r="AL116" s="56"/>
      <c r="AM116" s="57">
        <f>+P116/$T116</f>
        <v>0.30698634302045691</v>
      </c>
      <c r="AN116" s="57">
        <f>+L116/$T116</f>
        <v>0.69301365697954298</v>
      </c>
    </row>
    <row r="117" spans="1:40" ht="15.75" x14ac:dyDescent="0.25">
      <c r="A117" s="43" t="s">
        <v>60</v>
      </c>
      <c r="B117" s="103">
        <f>+$B$48</f>
        <v>97.812659999999994</v>
      </c>
      <c r="C117" s="104">
        <v>0.23529</v>
      </c>
      <c r="D117" s="105">
        <f>+B117*C117</f>
        <v>23.014340771399997</v>
      </c>
      <c r="E117" s="111"/>
      <c r="F117" s="234"/>
      <c r="G117" s="107"/>
      <c r="H117" s="106"/>
      <c r="I117" s="220"/>
      <c r="J117" s="107"/>
      <c r="K117" s="103">
        <f>+B117+E117+H117</f>
        <v>97.812659999999994</v>
      </c>
      <c r="L117" s="105">
        <f>+D117+G117+J117</f>
        <v>23.014340771399997</v>
      </c>
      <c r="M117" s="43" t="s">
        <v>61</v>
      </c>
      <c r="N117" s="103"/>
      <c r="O117" s="108"/>
      <c r="P117" s="105"/>
      <c r="Q117" s="106"/>
      <c r="R117" s="109"/>
      <c r="S117" s="107"/>
      <c r="T117" s="110">
        <f>L117+P117+S117</f>
        <v>23.014340771399997</v>
      </c>
      <c r="U117" s="52">
        <f>+U48</f>
        <v>1</v>
      </c>
      <c r="V117" s="110">
        <f>+L117+P117+S117</f>
        <v>23.014340771399997</v>
      </c>
      <c r="W117" s="111">
        <f>+W48</f>
        <v>97.812659999999994</v>
      </c>
      <c r="X117" s="104">
        <v>0</v>
      </c>
      <c r="Y117" s="112">
        <f>+W117*X117</f>
        <v>0</v>
      </c>
      <c r="Z117" s="111">
        <f>+Z48</f>
        <v>97.812659999999994</v>
      </c>
      <c r="AA117" s="104">
        <v>4.6100000000000004E-3</v>
      </c>
      <c r="AB117" s="112">
        <f>+Z117*AA117</f>
        <v>0.45091636260000001</v>
      </c>
      <c r="AC117" s="111">
        <f>+AC48</f>
        <v>97.812659999999994</v>
      </c>
      <c r="AD117" s="104">
        <v>1.6473289546535092E-3</v>
      </c>
      <c r="AE117" s="112">
        <f>+AC117*AD117</f>
        <v>0.16112962694967911</v>
      </c>
      <c r="AF117" s="113">
        <f>V117+Y117+AB117+AE117</f>
        <v>23.626386760949678</v>
      </c>
      <c r="AL117" s="56"/>
      <c r="AM117" s="57">
        <f>+P117/$T117</f>
        <v>0</v>
      </c>
      <c r="AN117" s="57">
        <f>+L117/$T117</f>
        <v>1</v>
      </c>
    </row>
    <row r="118" spans="1:40" s="2" customFormat="1" ht="16.5" thickBot="1" x14ac:dyDescent="0.3">
      <c r="A118" s="68" t="s">
        <v>41</v>
      </c>
      <c r="B118" s="69">
        <f>+B116+B117</f>
        <v>289.54197526198493</v>
      </c>
      <c r="C118" s="73"/>
      <c r="D118" s="71">
        <f>+D116+D117</f>
        <v>37.472648435306283</v>
      </c>
      <c r="E118" s="72"/>
      <c r="F118" s="235"/>
      <c r="G118" s="122"/>
      <c r="H118" s="121"/>
      <c r="I118" s="215"/>
      <c r="J118" s="122"/>
      <c r="K118" s="69">
        <f>+B118+E118+H118</f>
        <v>289.54197526198493</v>
      </c>
      <c r="L118" s="71">
        <f>+D118+G118+J118</f>
        <v>37.472648435306283</v>
      </c>
      <c r="M118" s="68" t="s">
        <v>41</v>
      </c>
      <c r="N118" s="69">
        <f>+N116+N117</f>
        <v>0.51932966538224445</v>
      </c>
      <c r="O118" s="76"/>
      <c r="P118" s="71">
        <f>+P116+P117</f>
        <v>6.404640011500172</v>
      </c>
      <c r="Q118" s="121"/>
      <c r="R118" s="77"/>
      <c r="S118" s="122"/>
      <c r="T118" s="78">
        <f>+T116+T117</f>
        <v>43.87728844680646</v>
      </c>
      <c r="U118" s="122"/>
      <c r="V118" s="78">
        <f>+V116+V117</f>
        <v>43.87728844680646</v>
      </c>
      <c r="W118" s="72">
        <f>+W49</f>
        <v>289.54197526198493</v>
      </c>
      <c r="X118" s="215"/>
      <c r="Y118" s="79">
        <f>+Y116+Y117</f>
        <v>0</v>
      </c>
      <c r="Z118" s="72">
        <f>+Z49</f>
        <v>289.54197526198493</v>
      </c>
      <c r="AA118" s="215"/>
      <c r="AB118" s="79">
        <f>+AB116+AB117</f>
        <v>1.2945253497527336</v>
      </c>
      <c r="AC118" s="72">
        <f>+AC49</f>
        <v>289.54197526198493</v>
      </c>
      <c r="AD118" s="215"/>
      <c r="AE118" s="79">
        <f>+AE116+AE117</f>
        <v>0.96560153228398371</v>
      </c>
      <c r="AF118" s="80">
        <f>+AF116+AF117</f>
        <v>46.137415328843176</v>
      </c>
      <c r="AL118" s="68"/>
      <c r="AM118" s="57">
        <f>+P118/$T118</f>
        <v>0.14596708771702421</v>
      </c>
      <c r="AN118" s="57">
        <f>+L118/$T118</f>
        <v>0.85403291228297562</v>
      </c>
    </row>
    <row r="119" spans="1:40" ht="6.75" customHeight="1" x14ac:dyDescent="0.25">
      <c r="A119" s="43"/>
      <c r="B119" s="44"/>
      <c r="C119" s="45"/>
      <c r="D119" s="46"/>
      <c r="E119" s="86"/>
      <c r="F119" s="223"/>
      <c r="G119" s="84"/>
      <c r="H119" s="83"/>
      <c r="I119" s="217"/>
      <c r="J119" s="84"/>
      <c r="K119" s="44"/>
      <c r="L119" s="46"/>
      <c r="M119" s="43"/>
      <c r="N119" s="44"/>
      <c r="O119" s="49"/>
      <c r="P119" s="46"/>
      <c r="Q119" s="83"/>
      <c r="R119" s="85"/>
      <c r="S119" s="84"/>
      <c r="T119" s="51"/>
      <c r="U119" s="84"/>
      <c r="V119" s="51"/>
      <c r="W119" s="86"/>
      <c r="X119" s="217"/>
      <c r="Y119" s="53"/>
      <c r="Z119" s="86"/>
      <c r="AA119" s="217"/>
      <c r="AB119" s="53"/>
      <c r="AC119" s="86"/>
      <c r="AD119" s="217"/>
      <c r="AE119" s="53"/>
      <c r="AF119" s="54"/>
      <c r="AL119" s="132"/>
      <c r="AM119" s="57"/>
      <c r="AN119" s="57"/>
    </row>
    <row r="120" spans="1:40" ht="15.75" x14ac:dyDescent="0.25">
      <c r="A120" s="14" t="s">
        <v>62</v>
      </c>
      <c r="B120" s="15">
        <f>+B83+B93+B110+B118</f>
        <v>7689.473599110418</v>
      </c>
      <c r="C120" s="127"/>
      <c r="D120" s="17">
        <f>+D83+D93+D110+D118</f>
        <v>920.5204130929518</v>
      </c>
      <c r="E120" s="129">
        <f>+E83+E93+E110+E118</f>
        <v>1440.8638149171691</v>
      </c>
      <c r="F120" s="227"/>
      <c r="G120" s="17">
        <f>+G83+G93+G110+G118</f>
        <v>127.46543327327268</v>
      </c>
      <c r="H120" s="129">
        <f>+H83+H93+H110+H118</f>
        <v>160.6297566811337</v>
      </c>
      <c r="I120" s="226"/>
      <c r="J120" s="17">
        <f>+J83+J93+J110+J118</f>
        <v>11.754885593925364</v>
      </c>
      <c r="K120" s="15">
        <f>+B120+E120+H120</f>
        <v>9290.96717070872</v>
      </c>
      <c r="L120" s="17">
        <f>+D120+G120+J120</f>
        <v>1059.7407319601498</v>
      </c>
      <c r="M120" s="14" t="s">
        <v>62</v>
      </c>
      <c r="N120" s="129">
        <f>+N83+N93+N110+N118</f>
        <v>15.597549106814309</v>
      </c>
      <c r="O120" s="139"/>
      <c r="P120" s="17">
        <f>+P83+P93+P110+P118</f>
        <v>135.37797444435986</v>
      </c>
      <c r="Q120" s="129">
        <f>+Q83+Q93+Q110+Q118</f>
        <v>5.5505790083844389</v>
      </c>
      <c r="R120" s="23"/>
      <c r="S120" s="17">
        <f>+S83+S93+S110+S118</f>
        <v>61.824142120483685</v>
      </c>
      <c r="T120" s="51">
        <f>L120+P120+S120</f>
        <v>1256.9428485249932</v>
      </c>
      <c r="U120" s="17"/>
      <c r="V120" s="51">
        <f>+V83+V93+V110+V118</f>
        <v>1256.9428485249935</v>
      </c>
      <c r="W120" s="129">
        <f>+W51</f>
        <v>9290.9671707087218</v>
      </c>
      <c r="X120" s="226"/>
      <c r="Y120" s="131">
        <f>+Y83+Y93+Y110+Y118</f>
        <v>0</v>
      </c>
      <c r="Z120" s="129">
        <f>+Z51</f>
        <v>9290.9671707087218</v>
      </c>
      <c r="AA120" s="226"/>
      <c r="AB120" s="131">
        <f>+AB83+AB93+AB110+AB118</f>
        <v>41.045611372709587</v>
      </c>
      <c r="AC120" s="129">
        <f>+AC51</f>
        <v>9290.9671707087218</v>
      </c>
      <c r="AD120" s="226"/>
      <c r="AE120" s="131">
        <f>+AE83+AE93+AE110+AE118</f>
        <v>40.992304097017289</v>
      </c>
      <c r="AF120" s="54">
        <f>+AF83+AF93+AF110+AF118</f>
        <v>1338.9807639947203</v>
      </c>
      <c r="AL120" s="51"/>
      <c r="AM120" s="57">
        <f>+P120/$T120</f>
        <v>0.10770416061734567</v>
      </c>
      <c r="AN120" s="57">
        <f>+L120/$T120</f>
        <v>0.84310971911232269</v>
      </c>
    </row>
    <row r="121" spans="1:40" ht="6" customHeight="1" thickBot="1" x14ac:dyDescent="0.3">
      <c r="A121" s="43"/>
      <c r="B121" s="44"/>
      <c r="C121" s="45"/>
      <c r="D121" s="46"/>
      <c r="E121" s="86"/>
      <c r="F121" s="223"/>
      <c r="G121" s="84"/>
      <c r="H121" s="83"/>
      <c r="I121" s="217"/>
      <c r="J121" s="84"/>
      <c r="K121" s="44"/>
      <c r="L121" s="46"/>
      <c r="M121" s="43"/>
      <c r="N121" s="44"/>
      <c r="O121" s="49"/>
      <c r="P121" s="46"/>
      <c r="Q121" s="83"/>
      <c r="R121" s="85"/>
      <c r="S121" s="84"/>
      <c r="T121" s="51"/>
      <c r="U121" s="84"/>
      <c r="V121" s="51"/>
      <c r="W121" s="83"/>
      <c r="X121" s="217"/>
      <c r="Y121" s="53"/>
      <c r="Z121" s="83"/>
      <c r="AA121" s="217"/>
      <c r="AB121" s="53"/>
      <c r="AC121" s="83"/>
      <c r="AD121" s="217"/>
      <c r="AE121" s="53"/>
      <c r="AF121" s="54"/>
      <c r="AL121" s="132"/>
      <c r="AM121" s="57"/>
      <c r="AN121" s="57"/>
    </row>
    <row r="122" spans="1:40" ht="18" x14ac:dyDescent="0.25">
      <c r="A122" s="140" t="s">
        <v>63</v>
      </c>
      <c r="B122" s="88"/>
      <c r="C122" s="92"/>
      <c r="D122" s="90"/>
      <c r="E122" s="97"/>
      <c r="F122" s="233"/>
      <c r="G122" s="93"/>
      <c r="H122" s="91"/>
      <c r="I122" s="218"/>
      <c r="J122" s="93"/>
      <c r="K122" s="88"/>
      <c r="L122" s="90"/>
      <c r="M122" s="140" t="s">
        <v>63</v>
      </c>
      <c r="N122" s="88"/>
      <c r="O122" s="94"/>
      <c r="P122" s="90"/>
      <c r="Q122" s="91"/>
      <c r="R122" s="95"/>
      <c r="S122" s="93"/>
      <c r="T122" s="41"/>
      <c r="U122" s="93"/>
      <c r="V122" s="41"/>
      <c r="W122" s="91"/>
      <c r="X122" s="218"/>
      <c r="Y122" s="98"/>
      <c r="Z122" s="91"/>
      <c r="AA122" s="218"/>
      <c r="AB122" s="98"/>
      <c r="AC122" s="91"/>
      <c r="AD122" s="218"/>
      <c r="AE122" s="98"/>
      <c r="AF122" s="96"/>
      <c r="AL122" s="138"/>
      <c r="AM122" s="57"/>
      <c r="AN122" s="57"/>
    </row>
    <row r="123" spans="1:40" ht="18" x14ac:dyDescent="0.25">
      <c r="A123" s="43" t="s">
        <v>64</v>
      </c>
      <c r="B123" s="44">
        <f>+$B54</f>
        <v>18.814682999999999</v>
      </c>
      <c r="C123" s="45">
        <f>+D123/B123</f>
        <v>5.6957749434311492E-2</v>
      </c>
      <c r="D123" s="46">
        <v>1.071642</v>
      </c>
      <c r="E123" s="86"/>
      <c r="F123" s="223"/>
      <c r="G123" s="84"/>
      <c r="H123" s="83"/>
      <c r="I123" s="217"/>
      <c r="J123" s="84"/>
      <c r="K123" s="44">
        <f>+B123+E123+H123</f>
        <v>18.814682999999999</v>
      </c>
      <c r="L123" s="46">
        <f>+D123+G123+J123</f>
        <v>1.071642</v>
      </c>
      <c r="M123" s="29"/>
      <c r="N123" s="44"/>
      <c r="O123" s="49"/>
      <c r="P123" s="46"/>
      <c r="Q123" s="83"/>
      <c r="R123" s="85"/>
      <c r="S123" s="84"/>
      <c r="T123" s="51">
        <f>L123+P123+S123</f>
        <v>1.071642</v>
      </c>
      <c r="U123" s="84"/>
      <c r="V123" s="51">
        <f>+L123+P123+S123</f>
        <v>1.071642</v>
      </c>
      <c r="W123" s="86">
        <f>+W54</f>
        <v>18.814682999999999</v>
      </c>
      <c r="X123" s="45">
        <v>0</v>
      </c>
      <c r="Y123" s="53">
        <f>+W123*X123</f>
        <v>0</v>
      </c>
      <c r="Z123" s="86">
        <f>+Z54</f>
        <v>18.814682999999999</v>
      </c>
      <c r="AA123" s="45">
        <v>0</v>
      </c>
      <c r="AB123" s="53">
        <f>+Z123*AA123</f>
        <v>0</v>
      </c>
      <c r="AC123" s="86">
        <f>+AC54</f>
        <v>18.814682999999999</v>
      </c>
      <c r="AD123" s="45">
        <v>3.4904122207471205E-4</v>
      </c>
      <c r="AE123" s="53">
        <f>+AC123*AD123</f>
        <v>6.5670999472683088E-3</v>
      </c>
      <c r="AF123" s="54"/>
      <c r="AL123" s="132"/>
      <c r="AM123" s="57"/>
      <c r="AN123" s="57"/>
    </row>
    <row r="124" spans="1:40" ht="18" x14ac:dyDescent="0.25">
      <c r="A124" s="43" t="s">
        <v>65</v>
      </c>
      <c r="B124" s="44">
        <f>+$B55</f>
        <v>178.92</v>
      </c>
      <c r="C124" s="45">
        <f>+D124/B124</f>
        <v>5.7240001117818025E-2</v>
      </c>
      <c r="D124" s="46">
        <v>10.241381000000001</v>
      </c>
      <c r="E124" s="86"/>
      <c r="F124" s="223"/>
      <c r="G124" s="84"/>
      <c r="H124" s="83"/>
      <c r="I124" s="217"/>
      <c r="J124" s="84"/>
      <c r="K124" s="44">
        <f>+B124+E124+H124</f>
        <v>178.92</v>
      </c>
      <c r="L124" s="46">
        <f>+D124+G124+J124</f>
        <v>10.241381000000001</v>
      </c>
      <c r="M124" s="29"/>
      <c r="N124" s="44"/>
      <c r="O124" s="49"/>
      <c r="P124" s="46"/>
      <c r="Q124" s="83"/>
      <c r="R124" s="85"/>
      <c r="S124" s="84"/>
      <c r="T124" s="51">
        <f>L124+P124+S124</f>
        <v>10.241381000000001</v>
      </c>
      <c r="U124" s="84"/>
      <c r="V124" s="51">
        <f>+L124+P124+S124</f>
        <v>10.241381000000001</v>
      </c>
      <c r="W124" s="86">
        <f>+W55</f>
        <v>178.92</v>
      </c>
      <c r="X124" s="45"/>
      <c r="Y124" s="53">
        <f>+W124*X124</f>
        <v>0</v>
      </c>
      <c r="Z124" s="86">
        <f>+Z55</f>
        <v>178.92</v>
      </c>
      <c r="AA124" s="45">
        <v>8.0000000000000004E-4</v>
      </c>
      <c r="AB124" s="53">
        <f>+Z124*AA124</f>
        <v>0.14313599999999999</v>
      </c>
      <c r="AC124" s="86">
        <f>+AC55</f>
        <v>178.92</v>
      </c>
      <c r="AD124" s="45">
        <v>6.9079399884881734E-4</v>
      </c>
      <c r="AE124" s="53">
        <f>+AC124*AD124</f>
        <v>0.12359686227403038</v>
      </c>
      <c r="AF124" s="54"/>
      <c r="AL124" s="132"/>
      <c r="AM124" s="57"/>
      <c r="AN124" s="57"/>
    </row>
    <row r="125" spans="1:40" ht="18" x14ac:dyDescent="0.25">
      <c r="A125" s="43" t="s">
        <v>66</v>
      </c>
      <c r="B125" s="103">
        <f>+$B56</f>
        <v>189</v>
      </c>
      <c r="C125" s="104">
        <f>+D125/B125</f>
        <v>5.1758259259259261E-2</v>
      </c>
      <c r="D125" s="105">
        <v>9.782311</v>
      </c>
      <c r="E125" s="86"/>
      <c r="F125" s="223"/>
      <c r="G125" s="84"/>
      <c r="H125" s="83"/>
      <c r="I125" s="217"/>
      <c r="J125" s="84"/>
      <c r="K125" s="103">
        <f>+B125+E125+H125</f>
        <v>189</v>
      </c>
      <c r="L125" s="105">
        <f>+D125+G125+J125</f>
        <v>9.782311</v>
      </c>
      <c r="M125" s="29"/>
      <c r="N125" s="44"/>
      <c r="O125" s="49"/>
      <c r="P125" s="46"/>
      <c r="Q125" s="83"/>
      <c r="R125" s="85"/>
      <c r="S125" s="84"/>
      <c r="T125" s="110">
        <f>L125+P125+S125</f>
        <v>9.782311</v>
      </c>
      <c r="U125" s="84"/>
      <c r="V125" s="110">
        <f>+L125+P125+S125</f>
        <v>9.782311</v>
      </c>
      <c r="W125" s="111">
        <f>+W56</f>
        <v>189</v>
      </c>
      <c r="X125" s="104">
        <v>0</v>
      </c>
      <c r="Y125" s="112">
        <f>+W125*X125</f>
        <v>0</v>
      </c>
      <c r="Z125" s="111">
        <f>+Z56</f>
        <v>189</v>
      </c>
      <c r="AA125" s="45">
        <v>0</v>
      </c>
      <c r="AB125" s="112">
        <f>+Z125*AA125</f>
        <v>0</v>
      </c>
      <c r="AC125" s="111">
        <f>+AC56</f>
        <v>189</v>
      </c>
      <c r="AD125" s="104">
        <v>0</v>
      </c>
      <c r="AE125" s="112">
        <f>+AC125*AD125</f>
        <v>0</v>
      </c>
      <c r="AF125" s="54"/>
      <c r="AL125" s="132"/>
      <c r="AM125" s="57"/>
      <c r="AN125" s="57"/>
    </row>
    <row r="126" spans="1:40" s="114" customFormat="1" ht="15.75" x14ac:dyDescent="0.25">
      <c r="A126" s="43" t="s">
        <v>68</v>
      </c>
      <c r="B126" s="44">
        <f>+$B58</f>
        <v>708.81468599999994</v>
      </c>
      <c r="C126" s="45">
        <f>+D126/B126</f>
        <v>6.059649136558664E-2</v>
      </c>
      <c r="D126" s="46">
        <v>42.951683000000003</v>
      </c>
      <c r="E126" s="111"/>
      <c r="F126" s="234"/>
      <c r="G126" s="107"/>
      <c r="H126" s="106"/>
      <c r="I126" s="220"/>
      <c r="J126" s="107"/>
      <c r="K126" s="44">
        <f>+B126+E126+H126</f>
        <v>708.81468599999994</v>
      </c>
      <c r="L126" s="46">
        <f>+D126+G126+J126</f>
        <v>42.951683000000003</v>
      </c>
      <c r="M126" s="141"/>
      <c r="N126" s="103"/>
      <c r="O126" s="108"/>
      <c r="P126" s="105"/>
      <c r="Q126" s="106"/>
      <c r="R126" s="109"/>
      <c r="S126" s="107"/>
      <c r="T126" s="51">
        <f>L126+P126+S126</f>
        <v>42.951683000000003</v>
      </c>
      <c r="U126" s="107"/>
      <c r="V126" s="51">
        <f>+L126+P126+S126</f>
        <v>42.951683000000003</v>
      </c>
      <c r="W126" s="86">
        <f>+W58</f>
        <v>708.81468599999994</v>
      </c>
      <c r="X126" s="45">
        <v>0</v>
      </c>
      <c r="Y126" s="53">
        <f>SUM(Y123:Y125)</f>
        <v>0</v>
      </c>
      <c r="Z126" s="86">
        <f>+Z58</f>
        <v>708.81468599999994</v>
      </c>
      <c r="AA126" s="220"/>
      <c r="AB126" s="53">
        <f>SUM(AB123:AB125)</f>
        <v>0.14313599999999999</v>
      </c>
      <c r="AC126" s="86">
        <f>+AC58</f>
        <v>708.81468599999994</v>
      </c>
      <c r="AD126" s="220"/>
      <c r="AE126" s="53">
        <f>SUM(AE123:AE125)</f>
        <v>0.1301639622212987</v>
      </c>
      <c r="AF126" s="113">
        <f>V126+Y126+AB126+AE126</f>
        <v>43.224982962221297</v>
      </c>
      <c r="AL126" s="142"/>
      <c r="AM126" s="143"/>
      <c r="AN126" s="143"/>
    </row>
    <row r="127" spans="1:40" s="114" customFormat="1" ht="15.75" x14ac:dyDescent="0.25">
      <c r="A127" s="43"/>
      <c r="B127" s="44"/>
      <c r="C127" s="45"/>
      <c r="D127" s="46"/>
      <c r="E127" s="111"/>
      <c r="F127" s="234"/>
      <c r="G127" s="107"/>
      <c r="H127" s="106"/>
      <c r="I127" s="220"/>
      <c r="J127" s="107"/>
      <c r="K127" s="44"/>
      <c r="L127" s="46"/>
      <c r="M127" s="141"/>
      <c r="N127" s="103"/>
      <c r="O127" s="108"/>
      <c r="P127" s="105"/>
      <c r="Q127" s="106"/>
      <c r="R127" s="109"/>
      <c r="S127" s="107"/>
      <c r="T127" s="51"/>
      <c r="U127" s="107"/>
      <c r="V127" s="51"/>
      <c r="W127" s="86"/>
      <c r="X127" s="45"/>
      <c r="Y127" s="53"/>
      <c r="Z127" s="86"/>
      <c r="AA127" s="220"/>
      <c r="AB127" s="53"/>
      <c r="AC127" s="86"/>
      <c r="AD127" s="220"/>
      <c r="AE127" s="53"/>
      <c r="AF127" s="113"/>
      <c r="AL127" s="142"/>
      <c r="AM127" s="143"/>
      <c r="AN127" s="143"/>
    </row>
    <row r="128" spans="1:40" s="114" customFormat="1" ht="15.75" x14ac:dyDescent="0.25">
      <c r="A128" s="43" t="s">
        <v>70</v>
      </c>
      <c r="B128" s="44">
        <v>3.5411429479776402</v>
      </c>
      <c r="C128" s="45">
        <f>+D128/B128</f>
        <v>1.0176623290675344</v>
      </c>
      <c r="D128" s="46">
        <v>3.60368778</v>
      </c>
      <c r="E128" s="111"/>
      <c r="F128" s="234"/>
      <c r="G128" s="107"/>
      <c r="H128" s="106"/>
      <c r="I128" s="220"/>
      <c r="J128" s="107"/>
      <c r="K128" s="44">
        <f>+B128+E128+H128</f>
        <v>3.5411429479776402</v>
      </c>
      <c r="L128" s="46">
        <f>+D128+G128+J128</f>
        <v>3.60368778</v>
      </c>
      <c r="M128" s="141"/>
      <c r="N128" s="103"/>
      <c r="O128" s="108"/>
      <c r="P128" s="105"/>
      <c r="Q128" s="106"/>
      <c r="R128" s="109"/>
      <c r="S128" s="107"/>
      <c r="T128" s="51">
        <f>L128+P128+S128</f>
        <v>3.60368778</v>
      </c>
      <c r="U128" s="107"/>
      <c r="V128" s="51">
        <f>+L128+P128+S128</f>
        <v>3.60368778</v>
      </c>
      <c r="W128" s="86"/>
      <c r="X128" s="45"/>
      <c r="Y128" s="53"/>
      <c r="Z128" s="86"/>
      <c r="AA128" s="220"/>
      <c r="AB128" s="53"/>
      <c r="AC128" s="86"/>
      <c r="AD128" s="220"/>
      <c r="AE128" s="53"/>
      <c r="AF128" s="113"/>
      <c r="AL128" s="142"/>
      <c r="AM128" s="143"/>
      <c r="AN128" s="143"/>
    </row>
    <row r="129" spans="1:40" s="2" customFormat="1" ht="21.75" thickBot="1" x14ac:dyDescent="0.3">
      <c r="A129" s="68" t="s">
        <v>71</v>
      </c>
      <c r="B129" s="69">
        <f>+B126</f>
        <v>708.81468599999994</v>
      </c>
      <c r="C129" s="73"/>
      <c r="D129" s="71">
        <f>+D126+D128</f>
        <v>46.555370780000004</v>
      </c>
      <c r="E129" s="72"/>
      <c r="F129" s="235"/>
      <c r="G129" s="122"/>
      <c r="H129" s="121"/>
      <c r="I129" s="215"/>
      <c r="J129" s="122"/>
      <c r="K129" s="69">
        <f>+K126</f>
        <v>708.81468599999994</v>
      </c>
      <c r="L129" s="236">
        <f>+L126+L128</f>
        <v>46.555370780000004</v>
      </c>
      <c r="M129" s="68" t="s">
        <v>72</v>
      </c>
      <c r="N129" s="69"/>
      <c r="O129" s="76"/>
      <c r="P129" s="71"/>
      <c r="Q129" s="121"/>
      <c r="R129" s="77"/>
      <c r="S129" s="122"/>
      <c r="T129" s="144">
        <f>T126+T128</f>
        <v>46.555370780000004</v>
      </c>
      <c r="U129" s="122"/>
      <c r="V129" s="144">
        <f>+V126+V128</f>
        <v>46.555370780000004</v>
      </c>
      <c r="W129" s="72">
        <f>+W61</f>
        <v>708.81468599999994</v>
      </c>
      <c r="X129" s="215"/>
      <c r="Y129" s="79">
        <f>+Y126</f>
        <v>0</v>
      </c>
      <c r="Z129" s="72">
        <f>+Z61</f>
        <v>708.81468599999994</v>
      </c>
      <c r="AA129" s="215"/>
      <c r="AB129" s="79">
        <f>+AB126</f>
        <v>0.14313599999999999</v>
      </c>
      <c r="AC129" s="72">
        <f>+AC61</f>
        <v>708.81468599999994</v>
      </c>
      <c r="AD129" s="215"/>
      <c r="AE129" s="79">
        <f>+AE126</f>
        <v>0.1301639622212987</v>
      </c>
      <c r="AF129" s="145">
        <f>SUM(AF126:AF126)</f>
        <v>43.224982962221297</v>
      </c>
      <c r="AL129" s="68"/>
      <c r="AM129" s="57">
        <f>+P129/$T129</f>
        <v>0</v>
      </c>
      <c r="AN129" s="57">
        <f>+L129/$T129</f>
        <v>1</v>
      </c>
    </row>
    <row r="130" spans="1:40" s="2" customFormat="1" ht="7.5" customHeight="1" x14ac:dyDescent="0.25">
      <c r="A130" s="14"/>
      <c r="B130" s="15"/>
      <c r="C130" s="127"/>
      <c r="D130" s="17"/>
      <c r="E130" s="129"/>
      <c r="F130" s="227"/>
      <c r="G130" s="24"/>
      <c r="H130" s="22"/>
      <c r="I130" s="226"/>
      <c r="J130" s="24"/>
      <c r="K130" s="15"/>
      <c r="L130" s="17"/>
      <c r="M130" s="14"/>
      <c r="N130" s="15"/>
      <c r="O130" s="130"/>
      <c r="P130" s="17"/>
      <c r="Q130" s="22"/>
      <c r="R130" s="23"/>
      <c r="S130" s="24"/>
      <c r="T130" s="146"/>
      <c r="U130" s="24"/>
      <c r="V130" s="146"/>
      <c r="W130" s="22"/>
      <c r="X130" s="226"/>
      <c r="Y130" s="131"/>
      <c r="Z130" s="22"/>
      <c r="AA130" s="226"/>
      <c r="AB130" s="131"/>
      <c r="AC130" s="22"/>
      <c r="AD130" s="226"/>
      <c r="AE130" s="131"/>
      <c r="AF130" s="147"/>
      <c r="AL130" s="14"/>
      <c r="AM130" s="57"/>
      <c r="AN130" s="57"/>
    </row>
    <row r="131" spans="1:40" ht="18" x14ac:dyDescent="0.25">
      <c r="A131" s="29" t="s">
        <v>73</v>
      </c>
      <c r="B131" s="148">
        <f>+B120+B129</f>
        <v>8398.2882851104187</v>
      </c>
      <c r="C131" s="149"/>
      <c r="D131" s="150">
        <f>+D120+D129</f>
        <v>967.07578387295177</v>
      </c>
      <c r="E131" s="148">
        <f>+E120+E129</f>
        <v>1440.8638149171691</v>
      </c>
      <c r="F131" s="149"/>
      <c r="G131" s="150">
        <f>+G120+G129</f>
        <v>127.46543327327268</v>
      </c>
      <c r="H131" s="148">
        <f>+H120+H129</f>
        <v>160.6297566811337</v>
      </c>
      <c r="I131" s="155"/>
      <c r="J131" s="150">
        <f>+J120+J129</f>
        <v>11.754885593925364</v>
      </c>
      <c r="K131" s="148">
        <f>+B131+E131+H131</f>
        <v>9999.7818567087215</v>
      </c>
      <c r="L131" s="150">
        <f>+D131+G131+J131</f>
        <v>1106.2961027401498</v>
      </c>
      <c r="M131" s="29" t="s">
        <v>73</v>
      </c>
      <c r="N131" s="148">
        <f>+N120+N129</f>
        <v>15.597549106814309</v>
      </c>
      <c r="O131" s="151"/>
      <c r="P131" s="150">
        <f>+P120+P129</f>
        <v>135.37797444435986</v>
      </c>
      <c r="Q131" s="148">
        <f>+Q120+Q129</f>
        <v>5.5505790083844389</v>
      </c>
      <c r="R131" s="152"/>
      <c r="S131" s="150">
        <f>+S120+S129</f>
        <v>61.824142120483685</v>
      </c>
      <c r="T131" s="153">
        <f>+T120+T129</f>
        <v>1303.4982193049932</v>
      </c>
      <c r="U131" s="150"/>
      <c r="V131" s="153">
        <f>+V120+V129</f>
        <v>1303.4982193049934</v>
      </c>
      <c r="W131" s="148">
        <f>+W63</f>
        <v>9999.7818567087215</v>
      </c>
      <c r="X131" s="155"/>
      <c r="Y131" s="237">
        <f>+Y120+Y129</f>
        <v>0</v>
      </c>
      <c r="Z131" s="148">
        <f>+Z63</f>
        <v>9999.7818567087215</v>
      </c>
      <c r="AA131" s="155"/>
      <c r="AB131" s="237">
        <f>+AB120+AB129</f>
        <v>41.188747372709585</v>
      </c>
      <c r="AC131" s="148">
        <f>+AC63</f>
        <v>9999.7818567087215</v>
      </c>
      <c r="AD131" s="155"/>
      <c r="AE131" s="237">
        <f>+AE120+AE129</f>
        <v>41.122468059238585</v>
      </c>
      <c r="AF131" s="154">
        <f>+AF120+AF129</f>
        <v>1382.2057469569415</v>
      </c>
      <c r="AL131" s="153"/>
      <c r="AM131" s="57">
        <f>+P131/$T131</f>
        <v>0.10385742952264368</v>
      </c>
      <c r="AN131" s="57">
        <f>+L131/$T131</f>
        <v>0.84871316765588767</v>
      </c>
    </row>
    <row r="132" spans="1:40" ht="5.25" customHeight="1" x14ac:dyDescent="0.25">
      <c r="A132" s="43"/>
      <c r="B132" s="44"/>
      <c r="C132" s="45"/>
      <c r="D132" s="46"/>
      <c r="E132" s="44"/>
      <c r="F132" s="45"/>
      <c r="G132" s="46"/>
      <c r="H132" s="44"/>
      <c r="I132" s="158"/>
      <c r="J132" s="46"/>
      <c r="K132" s="44"/>
      <c r="L132" s="46"/>
      <c r="M132" s="43"/>
      <c r="N132" s="44"/>
      <c r="O132" s="49"/>
      <c r="P132" s="46"/>
      <c r="Q132" s="44"/>
      <c r="R132" s="82"/>
      <c r="S132" s="46"/>
      <c r="T132" s="51"/>
      <c r="U132" s="46"/>
      <c r="V132" s="51"/>
      <c r="W132" s="44"/>
      <c r="X132" s="158"/>
      <c r="Y132" s="53"/>
      <c r="Z132" s="44"/>
      <c r="AA132" s="158"/>
      <c r="AB132" s="53"/>
      <c r="AC132" s="44"/>
      <c r="AD132" s="158"/>
      <c r="AE132" s="53"/>
      <c r="AF132" s="54"/>
      <c r="AL132" s="159"/>
      <c r="AM132" s="57"/>
      <c r="AN132" s="57"/>
    </row>
    <row r="133" spans="1:40" ht="15.75" x14ac:dyDescent="0.25">
      <c r="A133" s="14" t="s">
        <v>74</v>
      </c>
      <c r="B133" s="15">
        <v>29.521999999999998</v>
      </c>
      <c r="C133" s="127">
        <f>+D133/B133</f>
        <v>6.5829516970394963E-2</v>
      </c>
      <c r="D133" s="17">
        <v>1.943419</v>
      </c>
      <c r="E133" s="15"/>
      <c r="F133" s="127"/>
      <c r="G133" s="17"/>
      <c r="H133" s="15"/>
      <c r="I133" s="160"/>
      <c r="J133" s="17"/>
      <c r="K133" s="15">
        <f>+B133+E133+H133</f>
        <v>29.521999999999998</v>
      </c>
      <c r="L133" s="17">
        <f>+D133+G133+J133</f>
        <v>1.943419</v>
      </c>
      <c r="M133" s="14" t="s">
        <v>75</v>
      </c>
      <c r="N133" s="15"/>
      <c r="O133" s="130"/>
      <c r="P133" s="17"/>
      <c r="Q133" s="15"/>
      <c r="R133" s="16"/>
      <c r="S133" s="17"/>
      <c r="T133" s="146">
        <f>L133+P133+S133</f>
        <v>1.943419</v>
      </c>
      <c r="U133" s="17"/>
      <c r="V133" s="146">
        <f>+L133+P133+S133</f>
        <v>1.943419</v>
      </c>
      <c r="W133" s="15">
        <f>+W65</f>
        <v>29.521999999999998</v>
      </c>
      <c r="X133" s="160"/>
      <c r="Y133" s="131"/>
      <c r="Z133" s="15">
        <f>+Z65</f>
        <v>29.521999999999998</v>
      </c>
      <c r="AA133" s="160"/>
      <c r="AB133" s="131"/>
      <c r="AC133" s="15">
        <f>+AC65</f>
        <v>29.521999999999998</v>
      </c>
      <c r="AD133" s="160"/>
      <c r="AE133" s="131"/>
      <c r="AF133" s="147">
        <f>V133+Y133+AB133+AE133</f>
        <v>1.943419</v>
      </c>
      <c r="AL133" s="51"/>
      <c r="AM133" s="57">
        <f>+P133/$T133</f>
        <v>0</v>
      </c>
      <c r="AN133" s="57">
        <f>+L133/$T133</f>
        <v>1</v>
      </c>
    </row>
    <row r="134" spans="1:40" ht="4.5" customHeight="1" x14ac:dyDescent="0.25">
      <c r="A134" s="43"/>
      <c r="B134" s="44"/>
      <c r="C134" s="45"/>
      <c r="D134" s="46"/>
      <c r="E134" s="44"/>
      <c r="F134" s="45"/>
      <c r="G134" s="46"/>
      <c r="H134" s="44"/>
      <c r="I134" s="158"/>
      <c r="J134" s="46"/>
      <c r="K134" s="44"/>
      <c r="L134" s="46"/>
      <c r="M134" s="43"/>
      <c r="N134" s="44"/>
      <c r="O134" s="49"/>
      <c r="P134" s="46"/>
      <c r="Q134" s="44"/>
      <c r="R134" s="82"/>
      <c r="S134" s="46"/>
      <c r="T134" s="51"/>
      <c r="U134" s="46"/>
      <c r="V134" s="51"/>
      <c r="W134" s="44"/>
      <c r="X134" s="158"/>
      <c r="Y134" s="53"/>
      <c r="Z134" s="44"/>
      <c r="AA134" s="158"/>
      <c r="AB134" s="53"/>
      <c r="AC134" s="44"/>
      <c r="AD134" s="158"/>
      <c r="AE134" s="53"/>
      <c r="AF134" s="54"/>
      <c r="AL134" s="159"/>
      <c r="AM134" s="57"/>
      <c r="AN134" s="57"/>
    </row>
    <row r="135" spans="1:40" ht="21" thickBot="1" x14ac:dyDescent="0.45">
      <c r="A135" s="161" t="s">
        <v>76</v>
      </c>
      <c r="B135" s="162">
        <f>+B131+B133</f>
        <v>8427.8102851104195</v>
      </c>
      <c r="C135" s="163"/>
      <c r="D135" s="164">
        <f>+D131+D133</f>
        <v>969.01920287295172</v>
      </c>
      <c r="E135" s="162">
        <f>+E131+E133</f>
        <v>1440.8638149171691</v>
      </c>
      <c r="F135" s="163"/>
      <c r="G135" s="164">
        <f>+G131+G133</f>
        <v>127.46543327327268</v>
      </c>
      <c r="H135" s="162">
        <f>+H131+H133</f>
        <v>160.6297566811337</v>
      </c>
      <c r="I135" s="169"/>
      <c r="J135" s="164">
        <f>+J131+J133</f>
        <v>11.754885593925364</v>
      </c>
      <c r="K135" s="162">
        <f>+B135+E135+H135</f>
        <v>10029.303856708722</v>
      </c>
      <c r="L135" s="164">
        <f>+D135+G135+J135</f>
        <v>1108.2395217401497</v>
      </c>
      <c r="M135" s="161" t="s">
        <v>76</v>
      </c>
      <c r="N135" s="162">
        <f>+N131+N133</f>
        <v>15.597549106814309</v>
      </c>
      <c r="O135" s="165"/>
      <c r="P135" s="164">
        <f>+P131+P133</f>
        <v>135.37797444435986</v>
      </c>
      <c r="Q135" s="162">
        <f>+Q131+Q133</f>
        <v>5.5505790083844389</v>
      </c>
      <c r="R135" s="166"/>
      <c r="S135" s="164">
        <f>+S131+S133</f>
        <v>61.824142120483685</v>
      </c>
      <c r="T135" s="167">
        <f>+T131+T133</f>
        <v>1305.4416383049931</v>
      </c>
      <c r="U135" s="164"/>
      <c r="V135" s="167">
        <f>+V131+V133</f>
        <v>1305.4416383049934</v>
      </c>
      <c r="W135" s="162">
        <f>+W67</f>
        <v>10029.303856708722</v>
      </c>
      <c r="X135" s="169"/>
      <c r="Y135" s="170">
        <f>+Y131+Y133</f>
        <v>0</v>
      </c>
      <c r="Z135" s="162">
        <f>+Z67</f>
        <v>10029.303856708722</v>
      </c>
      <c r="AA135" s="169"/>
      <c r="AB135" s="170">
        <f>+AB131+AB133</f>
        <v>41.188747372709585</v>
      </c>
      <c r="AC135" s="162">
        <f>+AC67</f>
        <v>10029.303856708722</v>
      </c>
      <c r="AD135" s="169"/>
      <c r="AE135" s="170">
        <f>+AE131+AE133</f>
        <v>41.122468059238585</v>
      </c>
      <c r="AF135" s="168">
        <f>+AF131+AF133</f>
        <v>1384.1491659569415</v>
      </c>
      <c r="AH135" s="238"/>
      <c r="AL135" s="167"/>
      <c r="AM135" s="57">
        <f>+P135/$T135</f>
        <v>0.10370281632822502</v>
      </c>
      <c r="AN135" s="57">
        <f>+L135/$T135</f>
        <v>0.84893838929414422</v>
      </c>
    </row>
    <row r="136" spans="1:40" ht="20.25" x14ac:dyDescent="0.4">
      <c r="A136" s="239"/>
      <c r="B136" s="240"/>
      <c r="C136" s="241"/>
      <c r="D136" s="242"/>
      <c r="E136" s="243"/>
      <c r="F136" s="241"/>
      <c r="G136" s="244"/>
      <c r="H136" s="240"/>
      <c r="I136" s="245"/>
      <c r="J136" s="242"/>
      <c r="K136" s="243"/>
      <c r="L136" s="244"/>
      <c r="M136" s="246"/>
      <c r="N136" s="240"/>
      <c r="O136" s="247"/>
      <c r="P136" s="242"/>
      <c r="Q136" s="243"/>
      <c r="R136" s="248"/>
      <c r="S136" s="244"/>
      <c r="T136" s="249"/>
      <c r="U136" s="195"/>
      <c r="V136" s="195"/>
      <c r="W136" s="194"/>
      <c r="X136" s="178"/>
      <c r="Y136" s="175"/>
      <c r="Z136" s="194"/>
      <c r="AA136" s="178"/>
      <c r="AB136" s="175"/>
      <c r="AC136" s="194"/>
      <c r="AD136" s="178"/>
      <c r="AE136" s="175"/>
      <c r="AF136" s="175"/>
      <c r="AH136" s="238"/>
      <c r="AL136" s="195"/>
      <c r="AM136" s="57"/>
      <c r="AN136" s="57"/>
    </row>
    <row r="137" spans="1:40" ht="21" x14ac:dyDescent="0.4">
      <c r="A137" s="14" t="s">
        <v>77</v>
      </c>
      <c r="B137" s="171"/>
      <c r="C137" s="174"/>
      <c r="D137" s="173">
        <v>23.190142534875108</v>
      </c>
      <c r="E137" s="194"/>
      <c r="F137" s="174"/>
      <c r="G137" s="195"/>
      <c r="H137" s="171"/>
      <c r="I137" s="178"/>
      <c r="J137" s="173"/>
      <c r="K137" s="194"/>
      <c r="L137" s="17">
        <f>+D137+G137+J137</f>
        <v>23.190142534875108</v>
      </c>
      <c r="M137" s="196"/>
      <c r="N137" s="171"/>
      <c r="O137" s="175"/>
      <c r="P137" s="173"/>
      <c r="Q137" s="194"/>
      <c r="R137" s="172"/>
      <c r="S137" s="195"/>
      <c r="T137" s="146">
        <f>L137+P137+S137</f>
        <v>23.190142534875108</v>
      </c>
      <c r="U137" s="195"/>
      <c r="V137" s="195"/>
      <c r="W137" s="194"/>
      <c r="X137" s="178"/>
      <c r="Y137" s="175"/>
      <c r="Z137" s="194"/>
      <c r="AA137" s="178"/>
      <c r="AB137" s="175"/>
      <c r="AC137" s="194"/>
      <c r="AD137" s="178"/>
      <c r="AE137" s="175"/>
      <c r="AF137" s="175"/>
      <c r="AH137" s="238"/>
      <c r="AL137" s="195"/>
      <c r="AM137" s="57"/>
      <c r="AN137" s="57"/>
    </row>
    <row r="138" spans="1:40" ht="20.25" x14ac:dyDescent="0.4">
      <c r="A138" s="250" t="s">
        <v>78</v>
      </c>
      <c r="B138" s="171"/>
      <c r="C138" s="174"/>
      <c r="D138" s="173">
        <f>D135+D137</f>
        <v>992.20934540782685</v>
      </c>
      <c r="E138" s="194"/>
      <c r="F138" s="174"/>
      <c r="G138" s="195"/>
      <c r="H138" s="171"/>
      <c r="I138" s="178"/>
      <c r="J138" s="173"/>
      <c r="K138" s="194"/>
      <c r="L138" s="195">
        <f>L135+L137</f>
        <v>1131.4296642750248</v>
      </c>
      <c r="M138" s="196"/>
      <c r="N138" s="171"/>
      <c r="O138" s="175"/>
      <c r="P138" s="173"/>
      <c r="Q138" s="194"/>
      <c r="R138" s="172"/>
      <c r="S138" s="195"/>
      <c r="T138" s="176">
        <f>T135+T137</f>
        <v>1328.6317808398683</v>
      </c>
      <c r="U138" s="195"/>
      <c r="V138" s="195"/>
      <c r="W138" s="194"/>
      <c r="X138" s="178"/>
      <c r="Y138" s="175"/>
      <c r="Z138" s="194"/>
      <c r="AA138" s="178"/>
      <c r="AB138" s="175"/>
      <c r="AC138" s="194"/>
      <c r="AD138" s="178"/>
      <c r="AE138" s="175"/>
      <c r="AF138" s="175"/>
      <c r="AH138" s="238"/>
      <c r="AL138" s="195"/>
      <c r="AM138" s="57"/>
      <c r="AN138" s="57"/>
    </row>
    <row r="139" spans="1:40" ht="11.25" customHeight="1" thickBot="1" x14ac:dyDescent="0.45">
      <c r="A139" s="251"/>
      <c r="B139" s="162"/>
      <c r="C139" s="166"/>
      <c r="D139" s="164"/>
      <c r="E139" s="252"/>
      <c r="F139" s="166"/>
      <c r="G139" s="253"/>
      <c r="H139" s="162"/>
      <c r="I139" s="166"/>
      <c r="J139" s="164"/>
      <c r="K139" s="252"/>
      <c r="L139" s="253"/>
      <c r="M139" s="254"/>
      <c r="N139" s="162"/>
      <c r="O139" s="166"/>
      <c r="P139" s="164"/>
      <c r="Q139" s="252"/>
      <c r="R139" s="166"/>
      <c r="S139" s="253"/>
      <c r="T139" s="167"/>
      <c r="U139" s="195"/>
      <c r="V139" s="195"/>
      <c r="W139" s="195"/>
      <c r="X139" s="195"/>
      <c r="Y139" s="195"/>
      <c r="Z139" s="195"/>
      <c r="AA139" s="195"/>
      <c r="AB139" s="195"/>
      <c r="AC139" s="195"/>
      <c r="AD139" s="195"/>
      <c r="AE139" s="195"/>
      <c r="AF139" s="195"/>
      <c r="AL139" s="195"/>
    </row>
    <row r="140" spans="1:40" ht="20.25" x14ac:dyDescent="0.4">
      <c r="A140" s="193" t="str">
        <f>A71</f>
        <v>(1) Illustrates energy for unmetered customers, as well as LED and Non-LED Streetlights</v>
      </c>
      <c r="B140" s="194"/>
      <c r="C140" s="172"/>
      <c r="D140" s="195"/>
      <c r="E140" s="194"/>
      <c r="F140" s="172"/>
      <c r="G140" s="195"/>
      <c r="H140" s="194"/>
      <c r="I140" s="172"/>
      <c r="J140" s="195"/>
      <c r="K140" s="194"/>
      <c r="L140" s="195"/>
      <c r="M140" s="196"/>
      <c r="N140" s="194"/>
      <c r="O140" s="172"/>
      <c r="P140" s="195"/>
      <c r="Q140" s="194"/>
      <c r="R140" s="172"/>
      <c r="S140" s="195"/>
      <c r="T140" s="175"/>
      <c r="U140" s="195"/>
      <c r="V140" s="195"/>
      <c r="W140" s="195"/>
      <c r="X140" s="195"/>
      <c r="Y140" s="195"/>
      <c r="Z140" s="195"/>
      <c r="AA140" s="195"/>
      <c r="AB140" s="195"/>
      <c r="AC140" s="195"/>
      <c r="AD140" s="195"/>
      <c r="AE140" s="195"/>
      <c r="AF140" s="195"/>
      <c r="AL140" s="195"/>
    </row>
    <row r="141" spans="1:40" ht="20.25" x14ac:dyDescent="0.4">
      <c r="A141" s="193" t="str">
        <f>A72</f>
        <v>(2) Per kWh charge is not applicable as the class is made up of a number of rates</v>
      </c>
      <c r="B141" s="194"/>
      <c r="C141" s="172"/>
      <c r="D141" s="195"/>
      <c r="E141" s="194"/>
      <c r="F141" s="172"/>
      <c r="G141" s="195"/>
      <c r="H141" s="194"/>
      <c r="I141" s="172"/>
      <c r="J141" s="195"/>
      <c r="K141" s="194"/>
      <c r="L141" s="195"/>
      <c r="M141" s="196"/>
      <c r="N141" s="194"/>
      <c r="O141" s="172"/>
      <c r="P141" s="195"/>
      <c r="Q141" s="194"/>
      <c r="R141" s="172"/>
      <c r="S141" s="195"/>
      <c r="T141" s="175"/>
      <c r="U141" s="195"/>
      <c r="V141" s="195"/>
      <c r="W141" s="195"/>
      <c r="X141" s="195"/>
      <c r="Y141" s="195"/>
      <c r="Z141" s="195"/>
      <c r="AA141" s="195"/>
      <c r="AB141" s="195"/>
      <c r="AC141" s="195"/>
      <c r="AD141" s="195"/>
      <c r="AE141" s="195"/>
      <c r="AF141" s="195"/>
      <c r="AL141" s="195"/>
    </row>
    <row r="142" spans="1:40" ht="21.75" x14ac:dyDescent="0.4">
      <c r="A142" s="196"/>
      <c r="B142" s="255" t="s">
        <v>91</v>
      </c>
      <c r="C142" s="172"/>
      <c r="D142" s="195"/>
      <c r="E142" s="194"/>
      <c r="F142" s="172"/>
      <c r="G142" s="195"/>
      <c r="H142" s="194"/>
      <c r="I142" s="172"/>
      <c r="J142" s="195"/>
      <c r="K142" s="194"/>
      <c r="L142" s="195"/>
      <c r="M142" s="196"/>
      <c r="N142" s="194"/>
      <c r="O142" s="172"/>
      <c r="P142" s="195"/>
      <c r="Q142" s="194"/>
      <c r="R142" s="172"/>
      <c r="S142" s="195"/>
      <c r="T142" s="175"/>
      <c r="U142" s="195"/>
      <c r="V142" s="195"/>
      <c r="W142" s="195"/>
      <c r="X142" s="195"/>
      <c r="Y142" s="195"/>
      <c r="Z142" s="195"/>
      <c r="AA142" s="195"/>
      <c r="AB142" s="195"/>
      <c r="AC142" s="195"/>
      <c r="AD142" s="195"/>
      <c r="AE142" s="195"/>
      <c r="AF142" s="195"/>
      <c r="AL142" s="195"/>
    </row>
    <row r="143" spans="1:40" ht="13.5" thickBot="1" x14ac:dyDescent="0.25">
      <c r="T143" s="256"/>
    </row>
    <row r="144" spans="1:40" ht="23.25" x14ac:dyDescent="0.35">
      <c r="A144" s="1" t="s">
        <v>92</v>
      </c>
      <c r="B144" s="349" t="s">
        <v>2</v>
      </c>
      <c r="C144" s="350"/>
      <c r="D144" s="351"/>
      <c r="E144" s="349" t="s">
        <v>3</v>
      </c>
      <c r="F144" s="350"/>
      <c r="G144" s="351"/>
      <c r="H144" s="349" t="s">
        <v>4</v>
      </c>
      <c r="I144" s="350"/>
      <c r="J144" s="351"/>
      <c r="K144" s="352" t="s">
        <v>83</v>
      </c>
      <c r="L144" s="353"/>
      <c r="M144" s="1" t="s">
        <v>92</v>
      </c>
      <c r="N144" s="349" t="s">
        <v>7</v>
      </c>
      <c r="O144" s="350"/>
      <c r="P144" s="351"/>
      <c r="Q144" s="349" t="s">
        <v>8</v>
      </c>
      <c r="R144" s="350"/>
      <c r="S144" s="351"/>
      <c r="T144" s="206" t="s">
        <v>10</v>
      </c>
      <c r="U144" s="11" t="s">
        <v>10</v>
      </c>
      <c r="V144" s="10"/>
      <c r="W144" s="349" t="s">
        <v>11</v>
      </c>
      <c r="X144" s="350"/>
      <c r="Y144" s="351"/>
      <c r="Z144" s="349" t="s">
        <v>12</v>
      </c>
      <c r="AA144" s="350"/>
      <c r="AB144" s="351"/>
      <c r="AC144" s="349" t="s">
        <v>13</v>
      </c>
      <c r="AD144" s="350"/>
      <c r="AE144" s="351"/>
      <c r="AF144" s="10" t="s">
        <v>10</v>
      </c>
      <c r="AL144" s="11"/>
    </row>
    <row r="145" spans="1:38" ht="15.75" x14ac:dyDescent="0.25">
      <c r="A145" s="14"/>
      <c r="B145" s="15" t="s">
        <v>17</v>
      </c>
      <c r="C145" s="16" t="s">
        <v>18</v>
      </c>
      <c r="D145" s="17" t="s">
        <v>10</v>
      </c>
      <c r="E145" s="15" t="s">
        <v>17</v>
      </c>
      <c r="F145" s="16" t="s">
        <v>18</v>
      </c>
      <c r="G145" s="17" t="s">
        <v>10</v>
      </c>
      <c r="H145" s="15" t="s">
        <v>17</v>
      </c>
      <c r="I145" s="16" t="s">
        <v>18</v>
      </c>
      <c r="J145" s="17" t="s">
        <v>10</v>
      </c>
      <c r="K145" s="18" t="s">
        <v>19</v>
      </c>
      <c r="L145" s="19" t="s">
        <v>10</v>
      </c>
      <c r="M145" s="14"/>
      <c r="N145" s="15" t="s">
        <v>20</v>
      </c>
      <c r="O145" s="20" t="s">
        <v>21</v>
      </c>
      <c r="P145" s="21" t="s">
        <v>10</v>
      </c>
      <c r="Q145" s="22" t="s">
        <v>22</v>
      </c>
      <c r="R145" s="23" t="s">
        <v>23</v>
      </c>
      <c r="S145" s="24" t="s">
        <v>10</v>
      </c>
      <c r="T145" s="208" t="s">
        <v>93</v>
      </c>
      <c r="U145" s="26" t="s">
        <v>25</v>
      </c>
      <c r="V145" s="25"/>
      <c r="W145" s="15" t="s">
        <v>19</v>
      </c>
      <c r="X145" s="16" t="s">
        <v>18</v>
      </c>
      <c r="Y145" s="17" t="s">
        <v>10</v>
      </c>
      <c r="Z145" s="15" t="s">
        <v>19</v>
      </c>
      <c r="AA145" s="16" t="s">
        <v>18</v>
      </c>
      <c r="AB145" s="17" t="s">
        <v>10</v>
      </c>
      <c r="AC145" s="15" t="s">
        <v>19</v>
      </c>
      <c r="AD145" s="16" t="s">
        <v>18</v>
      </c>
      <c r="AE145" s="17" t="s">
        <v>10</v>
      </c>
      <c r="AF145" s="25" t="s">
        <v>93</v>
      </c>
      <c r="AL145" s="26"/>
    </row>
    <row r="146" spans="1:38" ht="15.75" x14ac:dyDescent="0.25">
      <c r="A146" s="14"/>
      <c r="B146" s="15" t="s">
        <v>27</v>
      </c>
      <c r="C146" s="16" t="s">
        <v>28</v>
      </c>
      <c r="D146" s="17"/>
      <c r="E146" s="15" t="s">
        <v>27</v>
      </c>
      <c r="F146" s="16" t="s">
        <v>28</v>
      </c>
      <c r="G146" s="17"/>
      <c r="H146" s="15" t="s">
        <v>27</v>
      </c>
      <c r="I146" s="16" t="s">
        <v>28</v>
      </c>
      <c r="J146" s="17"/>
      <c r="K146" s="15"/>
      <c r="L146" s="17"/>
      <c r="M146" s="14"/>
      <c r="N146" s="15" t="s">
        <v>29</v>
      </c>
      <c r="O146" s="20" t="s">
        <v>30</v>
      </c>
      <c r="P146" s="17"/>
      <c r="Q146" s="22" t="s">
        <v>31</v>
      </c>
      <c r="R146" s="23" t="s">
        <v>28</v>
      </c>
      <c r="S146" s="24"/>
      <c r="T146" s="208"/>
      <c r="U146" s="26" t="s">
        <v>33</v>
      </c>
      <c r="V146" s="25"/>
      <c r="W146" s="15"/>
      <c r="X146" s="16" t="s">
        <v>28</v>
      </c>
      <c r="Y146" s="17"/>
      <c r="Z146" s="15"/>
      <c r="AA146" s="16" t="s">
        <v>28</v>
      </c>
      <c r="AB146" s="17"/>
      <c r="AC146" s="15"/>
      <c r="AD146" s="16" t="s">
        <v>28</v>
      </c>
      <c r="AE146" s="17"/>
      <c r="AF146" s="25"/>
      <c r="AL146" s="26"/>
    </row>
    <row r="147" spans="1:38" ht="18.75" thickBot="1" x14ac:dyDescent="0.3">
      <c r="A147" s="29" t="s">
        <v>34</v>
      </c>
      <c r="B147" s="15">
        <v>0</v>
      </c>
      <c r="C147" s="16"/>
      <c r="D147" s="17"/>
      <c r="E147" s="22"/>
      <c r="F147" s="23"/>
      <c r="G147" s="30"/>
      <c r="H147" s="22"/>
      <c r="I147" s="23"/>
      <c r="J147" s="30"/>
      <c r="K147" s="15"/>
      <c r="L147" s="17"/>
      <c r="M147" s="29" t="s">
        <v>34</v>
      </c>
      <c r="N147" s="15"/>
      <c r="O147" s="20"/>
      <c r="P147" s="17"/>
      <c r="Q147" s="22"/>
      <c r="R147" s="23"/>
      <c r="S147" s="24"/>
      <c r="T147" s="257"/>
      <c r="U147" s="24"/>
      <c r="V147" s="211"/>
      <c r="W147" s="22"/>
      <c r="X147" s="23"/>
      <c r="Y147" s="30"/>
      <c r="Z147" s="22"/>
      <c r="AA147" s="23"/>
      <c r="AB147" s="30"/>
      <c r="AC147" s="22"/>
      <c r="AD147" s="23"/>
      <c r="AE147" s="30"/>
      <c r="AF147" s="211"/>
      <c r="AL147" s="24"/>
    </row>
    <row r="148" spans="1:38" ht="15.75" x14ac:dyDescent="0.25">
      <c r="A148" s="32" t="s">
        <v>38</v>
      </c>
      <c r="B148" s="33"/>
      <c r="C148" s="34"/>
      <c r="D148" s="35"/>
      <c r="E148" s="36"/>
      <c r="F148" s="37"/>
      <c r="G148" s="38"/>
      <c r="H148" s="36"/>
      <c r="I148" s="37"/>
      <c r="J148" s="38"/>
      <c r="K148" s="33"/>
      <c r="L148" s="35"/>
      <c r="M148" s="32" t="s">
        <v>38</v>
      </c>
      <c r="N148" s="33"/>
      <c r="O148" s="39"/>
      <c r="P148" s="35"/>
      <c r="Q148" s="36"/>
      <c r="R148" s="37"/>
      <c r="S148" s="40"/>
      <c r="T148" s="96"/>
      <c r="U148" s="40"/>
      <c r="V148" s="41"/>
      <c r="W148" s="36"/>
      <c r="X148" s="37"/>
      <c r="Y148" s="38"/>
      <c r="Z148" s="36"/>
      <c r="AA148" s="37"/>
      <c r="AB148" s="38"/>
      <c r="AC148" s="36"/>
      <c r="AD148" s="37"/>
      <c r="AE148" s="38"/>
      <c r="AF148" s="41"/>
      <c r="AL148" s="40"/>
    </row>
    <row r="149" spans="1:38" ht="15.75" x14ac:dyDescent="0.25">
      <c r="A149" s="43" t="s">
        <v>39</v>
      </c>
      <c r="B149" s="44"/>
      <c r="C149" s="45">
        <f t="shared" ref="C149:L149" si="2">+C81-C12</f>
        <v>7.3033588404041727E-3</v>
      </c>
      <c r="D149" s="46">
        <f t="shared" si="2"/>
        <v>29.446328585729134</v>
      </c>
      <c r="E149" s="48">
        <f t="shared" si="2"/>
        <v>0</v>
      </c>
      <c r="F149" s="45">
        <f t="shared" si="2"/>
        <v>0</v>
      </c>
      <c r="G149" s="47">
        <f t="shared" si="2"/>
        <v>0</v>
      </c>
      <c r="H149" s="48">
        <f t="shared" si="2"/>
        <v>0</v>
      </c>
      <c r="I149" s="50">
        <f t="shared" si="2"/>
        <v>0</v>
      </c>
      <c r="J149" s="47">
        <f t="shared" si="2"/>
        <v>0</v>
      </c>
      <c r="K149" s="44">
        <f t="shared" si="2"/>
        <v>0</v>
      </c>
      <c r="L149" s="46">
        <f t="shared" si="2"/>
        <v>29.446328585729134</v>
      </c>
      <c r="M149" s="43" t="s">
        <v>39</v>
      </c>
      <c r="N149" s="44">
        <f t="shared" ref="N149:AF149" si="3">+N81-N12</f>
        <v>0</v>
      </c>
      <c r="O149" s="258">
        <f t="shared" si="3"/>
        <v>0</v>
      </c>
      <c r="P149" s="46">
        <f t="shared" si="3"/>
        <v>0</v>
      </c>
      <c r="Q149" s="44">
        <f t="shared" si="3"/>
        <v>0</v>
      </c>
      <c r="R149" s="50">
        <f t="shared" si="3"/>
        <v>0</v>
      </c>
      <c r="S149" s="47">
        <f t="shared" si="3"/>
        <v>0</v>
      </c>
      <c r="T149" s="51">
        <f t="shared" si="3"/>
        <v>29.446328585729134</v>
      </c>
      <c r="U149" s="52">
        <f t="shared" si="3"/>
        <v>0</v>
      </c>
      <c r="V149" s="51">
        <f t="shared" si="3"/>
        <v>29.446328585729134</v>
      </c>
      <c r="W149" s="259">
        <f t="shared" si="3"/>
        <v>0</v>
      </c>
      <c r="X149" s="260">
        <f t="shared" si="3"/>
        <v>-1.65E-3</v>
      </c>
      <c r="Y149" s="261">
        <f t="shared" si="3"/>
        <v>-6.6526160398500025</v>
      </c>
      <c r="Z149" s="259">
        <f t="shared" si="3"/>
        <v>0</v>
      </c>
      <c r="AA149" s="260">
        <f t="shared" si="3"/>
        <v>3.2300000000000002E-3</v>
      </c>
      <c r="AB149" s="261">
        <f t="shared" si="3"/>
        <v>13.022999884070007</v>
      </c>
      <c r="AC149" s="259">
        <f t="shared" si="3"/>
        <v>0</v>
      </c>
      <c r="AD149" s="260">
        <f t="shared" si="3"/>
        <v>5.5290827799399367E-4</v>
      </c>
      <c r="AE149" s="261">
        <f t="shared" si="3"/>
        <v>2.2292645325749625</v>
      </c>
      <c r="AF149" s="51">
        <f t="shared" si="3"/>
        <v>38.045976962524151</v>
      </c>
      <c r="AL149" s="52"/>
    </row>
    <row r="150" spans="1:38" s="67" customFormat="1" ht="20.25" x14ac:dyDescent="0.55000000000000004">
      <c r="A150" s="43" t="s">
        <v>40</v>
      </c>
      <c r="B150" s="58">
        <f>+B82-B13</f>
        <v>0</v>
      </c>
      <c r="C150" s="59">
        <f t="shared" ref="C150:L150" si="4">+C82-C13</f>
        <v>9.9282475235654144E-3</v>
      </c>
      <c r="D150" s="60">
        <f t="shared" si="4"/>
        <v>0.14318418358649421</v>
      </c>
      <c r="E150" s="58">
        <f t="shared" si="4"/>
        <v>0</v>
      </c>
      <c r="F150" s="59">
        <f t="shared" si="4"/>
        <v>7.3033588404041727E-3</v>
      </c>
      <c r="G150" s="60">
        <f t="shared" si="4"/>
        <v>0.36728191576407987</v>
      </c>
      <c r="H150" s="58">
        <f t="shared" si="4"/>
        <v>0</v>
      </c>
      <c r="I150" s="118">
        <f t="shared" si="4"/>
        <v>3.9023947635491024E-3</v>
      </c>
      <c r="J150" s="60">
        <f t="shared" si="4"/>
        <v>0.62684072134262259</v>
      </c>
      <c r="K150" s="58">
        <f t="shared" si="4"/>
        <v>0</v>
      </c>
      <c r="L150" s="60">
        <f t="shared" si="4"/>
        <v>1.1373068206931976</v>
      </c>
      <c r="M150" s="61" t="s">
        <v>40</v>
      </c>
      <c r="N150" s="58">
        <f t="shared" ref="N150:AF150" si="5">+N82-N13</f>
        <v>0</v>
      </c>
      <c r="O150" s="262">
        <f t="shared" si="5"/>
        <v>0</v>
      </c>
      <c r="P150" s="60">
        <f t="shared" si="5"/>
        <v>0</v>
      </c>
      <c r="Q150" s="214">
        <f t="shared" si="5"/>
        <v>0</v>
      </c>
      <c r="R150" s="63">
        <f t="shared" si="5"/>
        <v>0</v>
      </c>
      <c r="S150" s="60">
        <f t="shared" si="5"/>
        <v>0</v>
      </c>
      <c r="T150" s="64">
        <f t="shared" si="5"/>
        <v>1.1373068206931976</v>
      </c>
      <c r="U150" s="52">
        <f t="shared" si="5"/>
        <v>0</v>
      </c>
      <c r="V150" s="64">
        <f t="shared" si="5"/>
        <v>1.1373068206931976</v>
      </c>
      <c r="W150" s="263">
        <f t="shared" si="5"/>
        <v>0</v>
      </c>
      <c r="X150" s="264">
        <f t="shared" si="5"/>
        <v>-1.65E-3</v>
      </c>
      <c r="Y150" s="265">
        <f t="shared" si="5"/>
        <v>-0.3718128282</v>
      </c>
      <c r="Z150" s="263">
        <f t="shared" si="5"/>
        <v>0</v>
      </c>
      <c r="AA150" s="264">
        <f t="shared" si="5"/>
        <v>3.2300000000000002E-3</v>
      </c>
      <c r="AB150" s="265">
        <f t="shared" si="5"/>
        <v>0.72785177884000007</v>
      </c>
      <c r="AC150" s="263">
        <f t="shared" si="5"/>
        <v>0</v>
      </c>
      <c r="AD150" s="264">
        <f t="shared" si="5"/>
        <v>5.5290827799399367E-4</v>
      </c>
      <c r="AE150" s="265">
        <f t="shared" si="5"/>
        <v>0.12459296398553854</v>
      </c>
      <c r="AF150" s="64">
        <f t="shared" si="5"/>
        <v>1.617938735318738</v>
      </c>
      <c r="AL150" s="52"/>
    </row>
    <row r="151" spans="1:38" ht="16.5" thickBot="1" x14ac:dyDescent="0.3">
      <c r="A151" s="68" t="s">
        <v>41</v>
      </c>
      <c r="B151" s="69">
        <f>+B83-B14</f>
        <v>0</v>
      </c>
      <c r="C151" s="73">
        <f t="shared" ref="C151:L151" si="6">+C83-C14</f>
        <v>0</v>
      </c>
      <c r="D151" s="71">
        <f t="shared" si="6"/>
        <v>29.589512769315661</v>
      </c>
      <c r="E151" s="72">
        <f t="shared" si="6"/>
        <v>0</v>
      </c>
      <c r="F151" s="73">
        <f t="shared" si="6"/>
        <v>0</v>
      </c>
      <c r="G151" s="74">
        <f t="shared" si="6"/>
        <v>0.36728191576407987</v>
      </c>
      <c r="H151" s="72">
        <f t="shared" si="6"/>
        <v>0</v>
      </c>
      <c r="I151" s="77">
        <f t="shared" si="6"/>
        <v>0</v>
      </c>
      <c r="J151" s="75">
        <f t="shared" si="6"/>
        <v>0.62684072134262259</v>
      </c>
      <c r="K151" s="69">
        <f t="shared" si="6"/>
        <v>0</v>
      </c>
      <c r="L151" s="71">
        <f t="shared" si="6"/>
        <v>30.583635406422331</v>
      </c>
      <c r="M151" s="68" t="s">
        <v>41</v>
      </c>
      <c r="N151" s="69">
        <f t="shared" ref="N151:T151" si="7">+N83-N14</f>
        <v>0</v>
      </c>
      <c r="O151" s="266">
        <f t="shared" si="7"/>
        <v>0</v>
      </c>
      <c r="P151" s="71">
        <f t="shared" si="7"/>
        <v>0</v>
      </c>
      <c r="Q151" s="72">
        <f t="shared" si="7"/>
        <v>0</v>
      </c>
      <c r="R151" s="77">
        <f t="shared" si="7"/>
        <v>0</v>
      </c>
      <c r="S151" s="74">
        <f t="shared" si="7"/>
        <v>0</v>
      </c>
      <c r="T151" s="78">
        <f t="shared" si="7"/>
        <v>30.583635406422331</v>
      </c>
      <c r="U151" s="74"/>
      <c r="V151" s="78">
        <f t="shared" ref="V151:AF151" si="8">+V83-V14</f>
        <v>30.583635406422331</v>
      </c>
      <c r="W151" s="267">
        <f t="shared" si="8"/>
        <v>0</v>
      </c>
      <c r="X151" s="268">
        <f t="shared" si="8"/>
        <v>0</v>
      </c>
      <c r="Y151" s="269">
        <f t="shared" si="8"/>
        <v>-7.0244288680500029</v>
      </c>
      <c r="Z151" s="267">
        <f t="shared" si="8"/>
        <v>0</v>
      </c>
      <c r="AA151" s="268">
        <f t="shared" si="8"/>
        <v>0</v>
      </c>
      <c r="AB151" s="269">
        <f t="shared" si="8"/>
        <v>13.750851662910007</v>
      </c>
      <c r="AC151" s="267">
        <f t="shared" si="8"/>
        <v>0</v>
      </c>
      <c r="AD151" s="268">
        <f t="shared" si="8"/>
        <v>0</v>
      </c>
      <c r="AE151" s="269">
        <f t="shared" si="8"/>
        <v>2.3538574965605008</v>
      </c>
      <c r="AF151" s="78">
        <f t="shared" si="8"/>
        <v>39.663915697842867</v>
      </c>
      <c r="AL151" s="74"/>
    </row>
    <row r="152" spans="1:38" ht="6" customHeight="1" thickBot="1" x14ac:dyDescent="0.3">
      <c r="A152" s="43"/>
      <c r="B152" s="44"/>
      <c r="C152" s="45"/>
      <c r="D152" s="46"/>
      <c r="E152" s="83"/>
      <c r="F152" s="45"/>
      <c r="G152" s="84"/>
      <c r="H152" s="83"/>
      <c r="I152" s="85"/>
      <c r="J152" s="84"/>
      <c r="K152" s="44"/>
      <c r="L152" s="46"/>
      <c r="M152" s="43"/>
      <c r="N152" s="44"/>
      <c r="O152" s="258"/>
      <c r="P152" s="46"/>
      <c r="Q152" s="83"/>
      <c r="R152" s="85"/>
      <c r="S152" s="84"/>
      <c r="T152" s="51"/>
      <c r="U152" s="84"/>
      <c r="V152" s="51"/>
      <c r="W152" s="270"/>
      <c r="X152" s="271"/>
      <c r="Y152" s="272"/>
      <c r="Z152" s="270"/>
      <c r="AA152" s="271"/>
      <c r="AB152" s="272"/>
      <c r="AC152" s="270"/>
      <c r="AD152" s="271"/>
      <c r="AE152" s="272"/>
      <c r="AF152" s="51"/>
      <c r="AL152" s="84"/>
    </row>
    <row r="153" spans="1:38" ht="15.75" x14ac:dyDescent="0.25">
      <c r="A153" s="32" t="s">
        <v>42</v>
      </c>
      <c r="B153" s="88"/>
      <c r="C153" s="92"/>
      <c r="D153" s="90"/>
      <c r="E153" s="91"/>
      <c r="F153" s="92"/>
      <c r="G153" s="93"/>
      <c r="H153" s="91"/>
      <c r="I153" s="95"/>
      <c r="J153" s="93"/>
      <c r="K153" s="88"/>
      <c r="L153" s="90"/>
      <c r="M153" s="32" t="s">
        <v>42</v>
      </c>
      <c r="N153" s="88"/>
      <c r="O153" s="273"/>
      <c r="P153" s="90"/>
      <c r="Q153" s="91"/>
      <c r="R153" s="95"/>
      <c r="S153" s="93"/>
      <c r="T153" s="41"/>
      <c r="U153" s="93"/>
      <c r="V153" s="41"/>
      <c r="W153" s="274"/>
      <c r="X153" s="275"/>
      <c r="Y153" s="276"/>
      <c r="Z153" s="274"/>
      <c r="AA153" s="275"/>
      <c r="AB153" s="276"/>
      <c r="AC153" s="274"/>
      <c r="AD153" s="275"/>
      <c r="AE153" s="276"/>
      <c r="AF153" s="41"/>
      <c r="AL153" s="93"/>
    </row>
    <row r="154" spans="1:38" ht="15.75" x14ac:dyDescent="0.25">
      <c r="A154" s="43" t="s">
        <v>43</v>
      </c>
      <c r="B154" s="44">
        <f t="shared" ref="B154:L154" si="9">+B86-B17</f>
        <v>0</v>
      </c>
      <c r="C154" s="45">
        <f t="shared" si="9"/>
        <v>8.1389269998639602E-3</v>
      </c>
      <c r="D154" s="46">
        <f t="shared" si="9"/>
        <v>0.32018038620060807</v>
      </c>
      <c r="E154" s="44">
        <f t="shared" si="9"/>
        <v>0</v>
      </c>
      <c r="F154" s="45">
        <f t="shared" si="9"/>
        <v>7.1598649108775003E-3</v>
      </c>
      <c r="G154" s="46">
        <f t="shared" si="9"/>
        <v>1.3607046790247281</v>
      </c>
      <c r="H154" s="44">
        <f t="shared" si="9"/>
        <v>0</v>
      </c>
      <c r="I154" s="85">
        <f t="shared" si="9"/>
        <v>0</v>
      </c>
      <c r="J154" s="46">
        <f t="shared" si="9"/>
        <v>0</v>
      </c>
      <c r="K154" s="44">
        <f t="shared" si="9"/>
        <v>0</v>
      </c>
      <c r="L154" s="46">
        <f t="shared" si="9"/>
        <v>1.6808850652253362</v>
      </c>
      <c r="M154" s="43" t="s">
        <v>43</v>
      </c>
      <c r="N154" s="44">
        <f t="shared" ref="N154:AF154" si="10">+N86-N17</f>
        <v>0</v>
      </c>
      <c r="O154" s="258">
        <f t="shared" si="10"/>
        <v>0</v>
      </c>
      <c r="P154" s="46">
        <f t="shared" si="10"/>
        <v>0</v>
      </c>
      <c r="Q154" s="48">
        <f t="shared" si="10"/>
        <v>0</v>
      </c>
      <c r="R154" s="50">
        <f t="shared" si="10"/>
        <v>0</v>
      </c>
      <c r="S154" s="46">
        <f t="shared" si="10"/>
        <v>0</v>
      </c>
      <c r="T154" s="51">
        <f t="shared" si="10"/>
        <v>1.6808850652253327</v>
      </c>
      <c r="U154" s="52">
        <f t="shared" si="10"/>
        <v>0</v>
      </c>
      <c r="V154" s="51">
        <f t="shared" si="10"/>
        <v>1.6808850652253327</v>
      </c>
      <c r="W154" s="259">
        <f t="shared" si="10"/>
        <v>0</v>
      </c>
      <c r="X154" s="271">
        <f t="shared" si="10"/>
        <v>-1.67E-3</v>
      </c>
      <c r="Y154" s="261">
        <f t="shared" si="10"/>
        <v>-0.38307382508000004</v>
      </c>
      <c r="Z154" s="259">
        <f t="shared" si="10"/>
        <v>0</v>
      </c>
      <c r="AA154" s="271">
        <f t="shared" si="10"/>
        <v>3.5999999999999999E-3</v>
      </c>
      <c r="AB154" s="261">
        <f t="shared" si="10"/>
        <v>0.82578788639999989</v>
      </c>
      <c r="AC154" s="259">
        <f t="shared" si="10"/>
        <v>0</v>
      </c>
      <c r="AD154" s="271">
        <f t="shared" si="10"/>
        <v>-4.5772356997187107E-4</v>
      </c>
      <c r="AE154" s="261">
        <f t="shared" si="10"/>
        <v>-0.10499516094514827</v>
      </c>
      <c r="AF154" s="51">
        <f t="shared" si="10"/>
        <v>2.0186039656001924</v>
      </c>
      <c r="AL154" s="52"/>
    </row>
    <row r="155" spans="1:38" ht="15.75" x14ac:dyDescent="0.25">
      <c r="A155" s="43" t="s">
        <v>44</v>
      </c>
      <c r="B155" s="44">
        <f t="shared" ref="B155:L155" si="11">+B87-B18</f>
        <v>0</v>
      </c>
      <c r="C155" s="45">
        <f t="shared" si="11"/>
        <v>6.0276339424351483E-3</v>
      </c>
      <c r="D155" s="46">
        <f t="shared" si="11"/>
        <v>7.9321670112347249</v>
      </c>
      <c r="E155" s="102">
        <f t="shared" si="11"/>
        <v>0</v>
      </c>
      <c r="F155" s="45">
        <f t="shared" si="11"/>
        <v>4.2627196789526839E-3</v>
      </c>
      <c r="G155" s="46">
        <f t="shared" si="11"/>
        <v>4.761635851007938</v>
      </c>
      <c r="H155" s="44">
        <f t="shared" si="11"/>
        <v>0</v>
      </c>
      <c r="I155" s="85">
        <f t="shared" si="11"/>
        <v>0</v>
      </c>
      <c r="J155" s="46">
        <f t="shared" si="11"/>
        <v>0</v>
      </c>
      <c r="K155" s="44">
        <f t="shared" si="11"/>
        <v>0</v>
      </c>
      <c r="L155" s="46">
        <f t="shared" si="11"/>
        <v>12.693802862242677</v>
      </c>
      <c r="M155" s="43" t="s">
        <v>44</v>
      </c>
      <c r="N155" s="44">
        <f t="shared" ref="N155:AF155" si="12">+N87-N18</f>
        <v>0</v>
      </c>
      <c r="O155" s="258">
        <f t="shared" si="12"/>
        <v>0.56481344636076258</v>
      </c>
      <c r="P155" s="46">
        <f t="shared" si="12"/>
        <v>3.9712317377140351</v>
      </c>
      <c r="Q155" s="48">
        <f t="shared" si="12"/>
        <v>0</v>
      </c>
      <c r="R155" s="50">
        <f t="shared" si="12"/>
        <v>0</v>
      </c>
      <c r="S155" s="46">
        <f t="shared" si="12"/>
        <v>0</v>
      </c>
      <c r="T155" s="51">
        <f t="shared" si="12"/>
        <v>16.665034599956698</v>
      </c>
      <c r="U155" s="52">
        <f t="shared" si="12"/>
        <v>0</v>
      </c>
      <c r="V155" s="51">
        <f t="shared" si="12"/>
        <v>16.665034599956698</v>
      </c>
      <c r="W155" s="259">
        <f t="shared" si="12"/>
        <v>0</v>
      </c>
      <c r="X155" s="271">
        <f t="shared" si="12"/>
        <v>-1.33E-3</v>
      </c>
      <c r="Y155" s="261">
        <f t="shared" si="12"/>
        <v>-3.2359015616899995</v>
      </c>
      <c r="Z155" s="259">
        <f t="shared" si="12"/>
        <v>0</v>
      </c>
      <c r="AA155" s="271">
        <f t="shared" si="12"/>
        <v>3.4300000000000003E-3</v>
      </c>
      <c r="AB155" s="261">
        <f t="shared" si="12"/>
        <v>8.3452198169899994</v>
      </c>
      <c r="AC155" s="259">
        <f t="shared" si="12"/>
        <v>0</v>
      </c>
      <c r="AD155" s="271">
        <f t="shared" si="12"/>
        <v>-7.460966555610923E-4</v>
      </c>
      <c r="AE155" s="261">
        <f t="shared" si="12"/>
        <v>-1.8152596487983637</v>
      </c>
      <c r="AF155" s="51">
        <f t="shared" si="12"/>
        <v>19.959093206458363</v>
      </c>
      <c r="AL155" s="52"/>
    </row>
    <row r="156" spans="1:38" ht="15.75" x14ac:dyDescent="0.25">
      <c r="A156" s="43" t="s">
        <v>45</v>
      </c>
      <c r="B156" s="44">
        <f t="shared" ref="B156:L156" si="13">+B88-B19</f>
        <v>0</v>
      </c>
      <c r="C156" s="45">
        <f t="shared" si="13"/>
        <v>0</v>
      </c>
      <c r="D156" s="46">
        <f t="shared" si="13"/>
        <v>0</v>
      </c>
      <c r="E156" s="83">
        <f t="shared" si="13"/>
        <v>0</v>
      </c>
      <c r="F156" s="45">
        <f t="shared" si="13"/>
        <v>0</v>
      </c>
      <c r="G156" s="84">
        <f t="shared" si="13"/>
        <v>0</v>
      </c>
      <c r="H156" s="83">
        <f t="shared" si="13"/>
        <v>0</v>
      </c>
      <c r="I156" s="85">
        <f t="shared" si="13"/>
        <v>0</v>
      </c>
      <c r="J156" s="84">
        <f t="shared" si="13"/>
        <v>0</v>
      </c>
      <c r="K156" s="44">
        <f t="shared" si="13"/>
        <v>0</v>
      </c>
      <c r="L156" s="46">
        <f t="shared" si="13"/>
        <v>0</v>
      </c>
      <c r="M156" s="43" t="s">
        <v>45</v>
      </c>
      <c r="N156" s="44">
        <f t="shared" ref="N156:AF156" si="14">+N88-N19</f>
        <v>0</v>
      </c>
      <c r="O156" s="258">
        <f t="shared" si="14"/>
        <v>0</v>
      </c>
      <c r="P156" s="46">
        <f t="shared" si="14"/>
        <v>0</v>
      </c>
      <c r="Q156" s="83">
        <f t="shared" si="14"/>
        <v>0</v>
      </c>
      <c r="R156" s="85">
        <f t="shared" si="14"/>
        <v>0</v>
      </c>
      <c r="S156" s="84">
        <f t="shared" si="14"/>
        <v>0</v>
      </c>
      <c r="T156" s="51">
        <f t="shared" si="14"/>
        <v>0</v>
      </c>
      <c r="U156" s="52">
        <f t="shared" si="14"/>
        <v>0</v>
      </c>
      <c r="V156" s="51">
        <f t="shared" si="14"/>
        <v>0</v>
      </c>
      <c r="W156" s="270">
        <f t="shared" si="14"/>
        <v>0</v>
      </c>
      <c r="X156" s="271">
        <f t="shared" si="14"/>
        <v>0</v>
      </c>
      <c r="Y156" s="272">
        <f t="shared" si="14"/>
        <v>0</v>
      </c>
      <c r="Z156" s="270">
        <f t="shared" si="14"/>
        <v>0</v>
      </c>
      <c r="AA156" s="271">
        <f t="shared" si="14"/>
        <v>0</v>
      </c>
      <c r="AB156" s="272">
        <f t="shared" si="14"/>
        <v>0</v>
      </c>
      <c r="AC156" s="270">
        <f t="shared" si="14"/>
        <v>0</v>
      </c>
      <c r="AD156" s="271">
        <f t="shared" si="14"/>
        <v>0</v>
      </c>
      <c r="AE156" s="272">
        <f t="shared" si="14"/>
        <v>0</v>
      </c>
      <c r="AF156" s="51">
        <f t="shared" si="14"/>
        <v>0</v>
      </c>
      <c r="AL156" s="52"/>
    </row>
    <row r="157" spans="1:38" ht="15.75" x14ac:dyDescent="0.25">
      <c r="A157" s="101" t="s">
        <v>46</v>
      </c>
      <c r="B157" s="44">
        <f t="shared" ref="B157:L157" si="15">+B89-B20</f>
        <v>0</v>
      </c>
      <c r="C157" s="45">
        <f t="shared" si="15"/>
        <v>4.8615405237803777E-3</v>
      </c>
      <c r="D157" s="46">
        <f t="shared" si="15"/>
        <v>1.2141295894894242</v>
      </c>
      <c r="E157" s="102">
        <f t="shared" si="15"/>
        <v>0</v>
      </c>
      <c r="F157" s="45">
        <f t="shared" si="15"/>
        <v>0</v>
      </c>
      <c r="G157" s="46">
        <f t="shared" si="15"/>
        <v>0</v>
      </c>
      <c r="H157" s="44">
        <f t="shared" si="15"/>
        <v>0</v>
      </c>
      <c r="I157" s="85">
        <f t="shared" si="15"/>
        <v>0</v>
      </c>
      <c r="J157" s="46">
        <f t="shared" si="15"/>
        <v>0</v>
      </c>
      <c r="K157" s="44">
        <f t="shared" si="15"/>
        <v>0</v>
      </c>
      <c r="L157" s="46">
        <f t="shared" si="15"/>
        <v>1.2141295894894242</v>
      </c>
      <c r="M157" s="101" t="s">
        <v>46</v>
      </c>
      <c r="N157" s="44">
        <f t="shared" ref="N157:AF157" si="16">+N89-N20</f>
        <v>0</v>
      </c>
      <c r="O157" s="258">
        <f t="shared" si="16"/>
        <v>0.80841743368969432</v>
      </c>
      <c r="P157" s="46">
        <f t="shared" si="16"/>
        <v>0.41971241270857096</v>
      </c>
      <c r="Q157" s="48">
        <f t="shared" si="16"/>
        <v>0</v>
      </c>
      <c r="R157" s="50">
        <f t="shared" si="16"/>
        <v>0</v>
      </c>
      <c r="S157" s="46">
        <f t="shared" si="16"/>
        <v>0</v>
      </c>
      <c r="T157" s="51">
        <f t="shared" si="16"/>
        <v>1.6338420021979978</v>
      </c>
      <c r="U157" s="52">
        <f t="shared" si="16"/>
        <v>0</v>
      </c>
      <c r="V157" s="51">
        <f t="shared" si="16"/>
        <v>1.6338420021979978</v>
      </c>
      <c r="W157" s="259">
        <f t="shared" si="16"/>
        <v>0</v>
      </c>
      <c r="X157" s="271">
        <f t="shared" si="16"/>
        <v>-9.2999999999999995E-4</v>
      </c>
      <c r="Y157" s="261">
        <f t="shared" si="16"/>
        <v>-0.23225981819999997</v>
      </c>
      <c r="Z157" s="259">
        <f t="shared" si="16"/>
        <v>0</v>
      </c>
      <c r="AA157" s="271">
        <f t="shared" si="16"/>
        <v>3.5500000000000002E-3</v>
      </c>
      <c r="AB157" s="261">
        <f t="shared" si="16"/>
        <v>0.88658317700000011</v>
      </c>
      <c r="AC157" s="259">
        <f t="shared" si="16"/>
        <v>0</v>
      </c>
      <c r="AD157" s="271">
        <f t="shared" si="16"/>
        <v>-2.3599012816676338E-3</v>
      </c>
      <c r="AE157" s="261">
        <f t="shared" si="16"/>
        <v>-0.58936585231190508</v>
      </c>
      <c r="AF157" s="51">
        <f t="shared" si="16"/>
        <v>1.6987995086860934</v>
      </c>
      <c r="AL157" s="52"/>
    </row>
    <row r="158" spans="1:38" ht="15.75" x14ac:dyDescent="0.25">
      <c r="A158" s="101" t="s">
        <v>47</v>
      </c>
      <c r="B158" s="103">
        <f t="shared" ref="B158:L158" si="17">+B90-B21</f>
        <v>0</v>
      </c>
      <c r="C158" s="104">
        <f t="shared" si="17"/>
        <v>4.8615405237803777E-3</v>
      </c>
      <c r="D158" s="105">
        <f t="shared" si="17"/>
        <v>0.66707355555166004</v>
      </c>
      <c r="E158" s="106">
        <f t="shared" si="17"/>
        <v>0</v>
      </c>
      <c r="F158" s="104">
        <f t="shared" si="17"/>
        <v>0</v>
      </c>
      <c r="G158" s="107">
        <f t="shared" si="17"/>
        <v>0</v>
      </c>
      <c r="H158" s="106">
        <f t="shared" si="17"/>
        <v>0</v>
      </c>
      <c r="I158" s="109">
        <f t="shared" si="17"/>
        <v>0</v>
      </c>
      <c r="J158" s="107">
        <f t="shared" si="17"/>
        <v>0</v>
      </c>
      <c r="K158" s="103">
        <f t="shared" si="17"/>
        <v>0</v>
      </c>
      <c r="L158" s="105">
        <f t="shared" si="17"/>
        <v>0.66707355555166004</v>
      </c>
      <c r="M158" s="101" t="s">
        <v>47</v>
      </c>
      <c r="N158" s="103">
        <f t="shared" ref="N158:AF158" si="18">+N90-N21</f>
        <v>0</v>
      </c>
      <c r="O158" s="277">
        <f t="shared" si="18"/>
        <v>0.80841743368969432</v>
      </c>
      <c r="P158" s="105">
        <f t="shared" si="18"/>
        <v>0.27200203594207029</v>
      </c>
      <c r="Q158" s="106">
        <f t="shared" si="18"/>
        <v>0</v>
      </c>
      <c r="R158" s="109">
        <f t="shared" si="18"/>
        <v>0</v>
      </c>
      <c r="S158" s="107">
        <f t="shared" si="18"/>
        <v>0</v>
      </c>
      <c r="T158" s="110">
        <f t="shared" si="18"/>
        <v>0.93907559149372943</v>
      </c>
      <c r="U158" s="52">
        <f t="shared" si="18"/>
        <v>0</v>
      </c>
      <c r="V158" s="110">
        <f t="shared" si="18"/>
        <v>0.93907559149372943</v>
      </c>
      <c r="W158" s="278">
        <f t="shared" si="18"/>
        <v>0</v>
      </c>
      <c r="X158" s="279">
        <f t="shared" si="18"/>
        <v>-9.2999999999999995E-4</v>
      </c>
      <c r="Y158" s="280">
        <f t="shared" si="18"/>
        <v>-0.12760942825189758</v>
      </c>
      <c r="Z158" s="278">
        <f t="shared" si="18"/>
        <v>0</v>
      </c>
      <c r="AA158" s="279">
        <f t="shared" si="18"/>
        <v>3.5500000000000002E-3</v>
      </c>
      <c r="AB158" s="280">
        <f t="shared" si="18"/>
        <v>0.48711125838089947</v>
      </c>
      <c r="AC158" s="278">
        <f t="shared" si="18"/>
        <v>0</v>
      </c>
      <c r="AD158" s="279">
        <f t="shared" si="18"/>
        <v>-2.3599012816676338E-3</v>
      </c>
      <c r="AE158" s="280">
        <f t="shared" si="18"/>
        <v>-0.32381253041346997</v>
      </c>
      <c r="AF158" s="110">
        <f t="shared" si="18"/>
        <v>0.97476489120926324</v>
      </c>
      <c r="AL158" s="52"/>
    </row>
    <row r="159" spans="1:38" ht="20.25" x14ac:dyDescent="0.55000000000000004">
      <c r="A159" s="43" t="s">
        <v>48</v>
      </c>
      <c r="B159" s="58">
        <f t="shared" ref="B159:L159" si="19">+B91-B22</f>
        <v>0</v>
      </c>
      <c r="C159" s="59">
        <f t="shared" si="19"/>
        <v>0</v>
      </c>
      <c r="D159" s="60">
        <f t="shared" si="19"/>
        <v>1.8812031450410842</v>
      </c>
      <c r="E159" s="116">
        <f t="shared" si="19"/>
        <v>0</v>
      </c>
      <c r="F159" s="59">
        <f t="shared" si="19"/>
        <v>0</v>
      </c>
      <c r="G159" s="117">
        <f t="shared" si="19"/>
        <v>0</v>
      </c>
      <c r="H159" s="116">
        <f t="shared" si="19"/>
        <v>0</v>
      </c>
      <c r="I159" s="118">
        <f t="shared" si="19"/>
        <v>0</v>
      </c>
      <c r="J159" s="117">
        <f t="shared" si="19"/>
        <v>0</v>
      </c>
      <c r="K159" s="58">
        <f t="shared" si="19"/>
        <v>0</v>
      </c>
      <c r="L159" s="60">
        <f t="shared" si="19"/>
        <v>1.8812031450410842</v>
      </c>
      <c r="M159" s="61" t="s">
        <v>48</v>
      </c>
      <c r="N159" s="58">
        <f t="shared" ref="N159:AF159" si="20">+N91-N22</f>
        <v>0</v>
      </c>
      <c r="O159" s="262">
        <f t="shared" si="20"/>
        <v>0</v>
      </c>
      <c r="P159" s="60">
        <f t="shared" si="20"/>
        <v>0.69171444865064124</v>
      </c>
      <c r="Q159" s="116">
        <f t="shared" si="20"/>
        <v>0</v>
      </c>
      <c r="R159" s="118">
        <f t="shared" si="20"/>
        <v>0</v>
      </c>
      <c r="S159" s="117">
        <f t="shared" si="20"/>
        <v>0</v>
      </c>
      <c r="T159" s="64">
        <f t="shared" si="20"/>
        <v>2.5729175936917272</v>
      </c>
      <c r="U159" s="52">
        <f t="shared" si="20"/>
        <v>0</v>
      </c>
      <c r="V159" s="64">
        <f t="shared" si="20"/>
        <v>2.5729175936917272</v>
      </c>
      <c r="W159" s="281">
        <f t="shared" si="20"/>
        <v>0</v>
      </c>
      <c r="X159" s="264">
        <f t="shared" si="20"/>
        <v>0</v>
      </c>
      <c r="Y159" s="282">
        <f t="shared" si="20"/>
        <v>-0.35986924645189755</v>
      </c>
      <c r="Z159" s="281">
        <f t="shared" si="20"/>
        <v>0</v>
      </c>
      <c r="AA159" s="264">
        <f t="shared" si="20"/>
        <v>0</v>
      </c>
      <c r="AB159" s="282">
        <f t="shared" si="20"/>
        <v>1.3736944353808993</v>
      </c>
      <c r="AC159" s="281">
        <f t="shared" si="20"/>
        <v>0</v>
      </c>
      <c r="AD159" s="264">
        <f t="shared" si="20"/>
        <v>0</v>
      </c>
      <c r="AE159" s="282">
        <f t="shared" si="20"/>
        <v>-0.91317838272537499</v>
      </c>
      <c r="AF159" s="64">
        <f t="shared" si="20"/>
        <v>2.6735643998953549</v>
      </c>
      <c r="AL159" s="52"/>
    </row>
    <row r="160" spans="1:38" ht="15.75" x14ac:dyDescent="0.25">
      <c r="A160" s="43"/>
      <c r="B160" s="44"/>
      <c r="C160" s="45"/>
      <c r="D160" s="46"/>
      <c r="E160" s="83"/>
      <c r="F160" s="45"/>
      <c r="G160" s="84"/>
      <c r="H160" s="83"/>
      <c r="I160" s="85"/>
      <c r="J160" s="84"/>
      <c r="K160" s="44"/>
      <c r="L160" s="46"/>
      <c r="M160" s="43"/>
      <c r="N160" s="44"/>
      <c r="O160" s="258"/>
      <c r="P160" s="46"/>
      <c r="Q160" s="83"/>
      <c r="R160" s="85"/>
      <c r="S160" s="84"/>
      <c r="T160" s="51"/>
      <c r="U160" s="84"/>
      <c r="V160" s="51"/>
      <c r="W160" s="270"/>
      <c r="X160" s="271"/>
      <c r="Y160" s="272"/>
      <c r="Z160" s="270"/>
      <c r="AA160" s="271"/>
      <c r="AB160" s="272"/>
      <c r="AC160" s="270"/>
      <c r="AD160" s="271"/>
      <c r="AE160" s="272"/>
      <c r="AF160" s="51"/>
      <c r="AL160" s="84"/>
    </row>
    <row r="161" spans="1:38" ht="16.5" thickBot="1" x14ac:dyDescent="0.3">
      <c r="A161" s="68" t="s">
        <v>41</v>
      </c>
      <c r="B161" s="69">
        <f t="shared" ref="B161:L161" si="21">+B93-B24</f>
        <v>0</v>
      </c>
      <c r="C161" s="73">
        <f t="shared" si="21"/>
        <v>0</v>
      </c>
      <c r="D161" s="71">
        <f t="shared" si="21"/>
        <v>10.133550542476428</v>
      </c>
      <c r="E161" s="72">
        <f t="shared" si="21"/>
        <v>0</v>
      </c>
      <c r="F161" s="73">
        <f t="shared" si="21"/>
        <v>0</v>
      </c>
      <c r="G161" s="71">
        <f t="shared" si="21"/>
        <v>6.122340530032659</v>
      </c>
      <c r="H161" s="121">
        <f t="shared" si="21"/>
        <v>0</v>
      </c>
      <c r="I161" s="77">
        <f t="shared" si="21"/>
        <v>0</v>
      </c>
      <c r="J161" s="122">
        <f t="shared" si="21"/>
        <v>0</v>
      </c>
      <c r="K161" s="69">
        <f t="shared" si="21"/>
        <v>0</v>
      </c>
      <c r="L161" s="71">
        <f t="shared" si="21"/>
        <v>16.255891072509087</v>
      </c>
      <c r="M161" s="68" t="s">
        <v>41</v>
      </c>
      <c r="N161" s="69">
        <f t="shared" ref="N161:T161" si="22">+N93-N24</f>
        <v>0</v>
      </c>
      <c r="O161" s="266">
        <f t="shared" si="22"/>
        <v>0</v>
      </c>
      <c r="P161" s="71">
        <f t="shared" si="22"/>
        <v>4.6629461863646782</v>
      </c>
      <c r="Q161" s="72">
        <f t="shared" si="22"/>
        <v>0</v>
      </c>
      <c r="R161" s="77">
        <f t="shared" si="22"/>
        <v>0</v>
      </c>
      <c r="S161" s="71">
        <f t="shared" si="22"/>
        <v>0</v>
      </c>
      <c r="T161" s="78">
        <f t="shared" si="22"/>
        <v>20.918837258873793</v>
      </c>
      <c r="U161" s="71"/>
      <c r="V161" s="78">
        <f t="shared" ref="V161:AF161" si="23">+V93-V24</f>
        <v>20.91883725887385</v>
      </c>
      <c r="W161" s="267">
        <f t="shared" si="23"/>
        <v>0</v>
      </c>
      <c r="X161" s="268">
        <f t="shared" si="23"/>
        <v>0</v>
      </c>
      <c r="Y161" s="269">
        <f t="shared" si="23"/>
        <v>-3.9788446332218967</v>
      </c>
      <c r="Z161" s="267">
        <f t="shared" si="23"/>
        <v>0</v>
      </c>
      <c r="AA161" s="268">
        <f t="shared" si="23"/>
        <v>0</v>
      </c>
      <c r="AB161" s="269">
        <f t="shared" si="23"/>
        <v>10.544702138770898</v>
      </c>
      <c r="AC161" s="267">
        <f t="shared" si="23"/>
        <v>0</v>
      </c>
      <c r="AD161" s="268">
        <f t="shared" si="23"/>
        <v>0</v>
      </c>
      <c r="AE161" s="269">
        <f t="shared" si="23"/>
        <v>-2.8334331924688865</v>
      </c>
      <c r="AF161" s="78">
        <f t="shared" si="23"/>
        <v>24.651261571953853</v>
      </c>
      <c r="AL161" s="71"/>
    </row>
    <row r="162" spans="1:38" ht="4.5" customHeight="1" thickBot="1" x14ac:dyDescent="0.3">
      <c r="A162" s="43"/>
      <c r="B162" s="44"/>
      <c r="C162" s="45"/>
      <c r="D162" s="46"/>
      <c r="E162" s="86"/>
      <c r="F162" s="45"/>
      <c r="G162" s="46"/>
      <c r="H162" s="83"/>
      <c r="I162" s="85"/>
      <c r="J162" s="84"/>
      <c r="K162" s="44"/>
      <c r="L162" s="46"/>
      <c r="M162" s="43"/>
      <c r="N162" s="44"/>
      <c r="O162" s="258"/>
      <c r="P162" s="46"/>
      <c r="Q162" s="86"/>
      <c r="R162" s="85"/>
      <c r="S162" s="46"/>
      <c r="T162" s="51"/>
      <c r="U162" s="46"/>
      <c r="V162" s="51"/>
      <c r="W162" s="270"/>
      <c r="X162" s="271"/>
      <c r="Y162" s="272"/>
      <c r="Z162" s="270"/>
      <c r="AA162" s="271"/>
      <c r="AB162" s="272"/>
      <c r="AC162" s="270"/>
      <c r="AD162" s="271"/>
      <c r="AE162" s="272"/>
      <c r="AF162" s="51"/>
      <c r="AL162" s="46"/>
    </row>
    <row r="163" spans="1:38" ht="15.75" x14ac:dyDescent="0.25">
      <c r="A163" s="32" t="s">
        <v>49</v>
      </c>
      <c r="B163" s="88"/>
      <c r="C163" s="92"/>
      <c r="D163" s="90"/>
      <c r="E163" s="97"/>
      <c r="F163" s="92"/>
      <c r="G163" s="90"/>
      <c r="H163" s="91"/>
      <c r="I163" s="95"/>
      <c r="J163" s="93"/>
      <c r="K163" s="88"/>
      <c r="L163" s="90"/>
      <c r="M163" s="32" t="s">
        <v>49</v>
      </c>
      <c r="N163" s="88"/>
      <c r="O163" s="273"/>
      <c r="P163" s="90"/>
      <c r="Q163" s="97"/>
      <c r="R163" s="95"/>
      <c r="S163" s="90"/>
      <c r="T163" s="41"/>
      <c r="U163" s="90"/>
      <c r="V163" s="41"/>
      <c r="W163" s="274"/>
      <c r="X163" s="275"/>
      <c r="Y163" s="276"/>
      <c r="Z163" s="274"/>
      <c r="AA163" s="275"/>
      <c r="AB163" s="276"/>
      <c r="AC163" s="274"/>
      <c r="AD163" s="275"/>
      <c r="AE163" s="276"/>
      <c r="AF163" s="41"/>
      <c r="AL163" s="90"/>
    </row>
    <row r="164" spans="1:38" ht="15.75" x14ac:dyDescent="0.25">
      <c r="A164" s="43" t="s">
        <v>50</v>
      </c>
      <c r="B164" s="44">
        <f t="shared" ref="B164:L164" si="24">+B96-B27</f>
        <v>0</v>
      </c>
      <c r="C164" s="45">
        <f t="shared" si="24"/>
        <v>5.544944719975714E-3</v>
      </c>
      <c r="D164" s="46">
        <f t="shared" si="24"/>
        <v>0.98021421339745984</v>
      </c>
      <c r="E164" s="44">
        <f t="shared" si="24"/>
        <v>0</v>
      </c>
      <c r="F164" s="45">
        <f t="shared" si="24"/>
        <v>4.2287733465183469E-3</v>
      </c>
      <c r="G164" s="46">
        <f t="shared" si="24"/>
        <v>0.35304537532176283</v>
      </c>
      <c r="H164" s="44">
        <f t="shared" si="24"/>
        <v>0</v>
      </c>
      <c r="I164" s="85">
        <f t="shared" si="24"/>
        <v>0</v>
      </c>
      <c r="J164" s="46">
        <f t="shared" si="24"/>
        <v>0</v>
      </c>
      <c r="K164" s="44">
        <f t="shared" si="24"/>
        <v>0</v>
      </c>
      <c r="L164" s="46">
        <f t="shared" si="24"/>
        <v>1.3332595887192227</v>
      </c>
      <c r="M164" s="43" t="s">
        <v>50</v>
      </c>
      <c r="N164" s="44">
        <f t="shared" ref="N164:AF164" si="25">+N96-N27</f>
        <v>0</v>
      </c>
      <c r="O164" s="258">
        <f t="shared" si="25"/>
        <v>0.42409226069408312</v>
      </c>
      <c r="P164" s="46">
        <f t="shared" si="25"/>
        <v>0.42823763896134892</v>
      </c>
      <c r="Q164" s="44">
        <f t="shared" si="25"/>
        <v>-260.26266599999997</v>
      </c>
      <c r="R164" s="50">
        <f t="shared" si="25"/>
        <v>0</v>
      </c>
      <c r="S164" s="46">
        <f t="shared" si="25"/>
        <v>0</v>
      </c>
      <c r="T164" s="51">
        <f t="shared" si="25"/>
        <v>1.7614972276805716</v>
      </c>
      <c r="U164" s="52">
        <f t="shared" si="25"/>
        <v>0</v>
      </c>
      <c r="V164" s="51">
        <f t="shared" si="25"/>
        <v>1.7614972276805716</v>
      </c>
      <c r="W164" s="259">
        <f t="shared" si="25"/>
        <v>0</v>
      </c>
      <c r="X164" s="271">
        <f t="shared" si="25"/>
        <v>-1.24E-3</v>
      </c>
      <c r="Y164" s="261">
        <f t="shared" si="25"/>
        <v>-0.32272570583999993</v>
      </c>
      <c r="Z164" s="259">
        <f t="shared" si="25"/>
        <v>0</v>
      </c>
      <c r="AA164" s="271">
        <f t="shared" si="25"/>
        <v>3.14E-3</v>
      </c>
      <c r="AB164" s="261">
        <f t="shared" si="25"/>
        <v>0.81722477123999981</v>
      </c>
      <c r="AC164" s="259">
        <f t="shared" si="25"/>
        <v>0</v>
      </c>
      <c r="AD164" s="271">
        <f t="shared" si="25"/>
        <v>1.7975399269130571E-3</v>
      </c>
      <c r="AE164" s="261">
        <f t="shared" si="25"/>
        <v>0.46783253361983745</v>
      </c>
      <c r="AF164" s="51">
        <f t="shared" si="25"/>
        <v>2.7238288267004052</v>
      </c>
      <c r="AL164" s="52"/>
    </row>
    <row r="165" spans="1:38" ht="15.75" x14ac:dyDescent="0.25">
      <c r="A165" s="43" t="s">
        <v>51</v>
      </c>
      <c r="B165" s="44">
        <f t="shared" ref="B165:L165" si="26">+B97-B28</f>
        <v>0</v>
      </c>
      <c r="C165" s="45">
        <f t="shared" si="26"/>
        <v>4.1629347450305998E-3</v>
      </c>
      <c r="D165" s="46">
        <f t="shared" si="26"/>
        <v>2.1347961818178263</v>
      </c>
      <c r="E165" s="44">
        <f t="shared" si="26"/>
        <v>0</v>
      </c>
      <c r="F165" s="223">
        <f t="shared" si="26"/>
        <v>0</v>
      </c>
      <c r="G165" s="46">
        <f t="shared" si="26"/>
        <v>0</v>
      </c>
      <c r="H165" s="44">
        <f t="shared" si="26"/>
        <v>0</v>
      </c>
      <c r="I165" s="85">
        <f t="shared" si="26"/>
        <v>0</v>
      </c>
      <c r="J165" s="46">
        <f t="shared" si="26"/>
        <v>0</v>
      </c>
      <c r="K165" s="44">
        <f t="shared" si="26"/>
        <v>0</v>
      </c>
      <c r="L165" s="46">
        <f t="shared" si="26"/>
        <v>2.1347961818178263</v>
      </c>
      <c r="M165" s="43" t="s">
        <v>51</v>
      </c>
      <c r="N165" s="44">
        <f t="shared" ref="N165:AF165" si="27">+N97-N28</f>
        <v>0</v>
      </c>
      <c r="O165" s="258">
        <f t="shared" si="27"/>
        <v>0.71836364254449236</v>
      </c>
      <c r="P165" s="46">
        <f t="shared" si="27"/>
        <v>1.0370076386534208</v>
      </c>
      <c r="Q165" s="48">
        <f t="shared" si="27"/>
        <v>0</v>
      </c>
      <c r="R165" s="50">
        <f t="shared" si="27"/>
        <v>0</v>
      </c>
      <c r="S165" s="46">
        <f t="shared" si="27"/>
        <v>0</v>
      </c>
      <c r="T165" s="51">
        <f t="shared" si="27"/>
        <v>3.1718038204712471</v>
      </c>
      <c r="U165" s="52">
        <f t="shared" si="27"/>
        <v>0</v>
      </c>
      <c r="V165" s="51">
        <f t="shared" si="27"/>
        <v>3.1718038204712471</v>
      </c>
      <c r="W165" s="259">
        <f t="shared" si="27"/>
        <v>0</v>
      </c>
      <c r="X165" s="271">
        <f t="shared" si="27"/>
        <v>-1.1100000000000001E-3</v>
      </c>
      <c r="Y165" s="261">
        <f t="shared" si="27"/>
        <v>-0.56921953068000009</v>
      </c>
      <c r="Z165" s="259">
        <f t="shared" si="27"/>
        <v>0</v>
      </c>
      <c r="AA165" s="271">
        <f t="shared" si="27"/>
        <v>3.0100000000000005E-3</v>
      </c>
      <c r="AB165" s="261">
        <f t="shared" si="27"/>
        <v>1.5435592678800001</v>
      </c>
      <c r="AC165" s="259">
        <f t="shared" si="27"/>
        <v>0</v>
      </c>
      <c r="AD165" s="271">
        <f t="shared" si="27"/>
        <v>9.0746152660939067E-4</v>
      </c>
      <c r="AE165" s="261">
        <f t="shared" si="27"/>
        <v>0.46535569755563388</v>
      </c>
      <c r="AF165" s="51">
        <f t="shared" si="27"/>
        <v>4.6114992552268816</v>
      </c>
      <c r="AL165" s="52"/>
    </row>
    <row r="166" spans="1:38" ht="15.75" x14ac:dyDescent="0.25">
      <c r="A166" s="43" t="s">
        <v>52</v>
      </c>
      <c r="B166" s="44"/>
      <c r="C166" s="45"/>
      <c r="D166" s="46"/>
      <c r="E166" s="44"/>
      <c r="F166" s="223"/>
      <c r="G166" s="46"/>
      <c r="H166" s="44"/>
      <c r="I166" s="85"/>
      <c r="J166" s="46"/>
      <c r="K166" s="44"/>
      <c r="L166" s="46"/>
      <c r="M166" s="43" t="s">
        <v>52</v>
      </c>
      <c r="N166" s="44"/>
      <c r="O166" s="258"/>
      <c r="P166" s="46"/>
      <c r="Q166" s="48"/>
      <c r="R166" s="50"/>
      <c r="S166" s="46"/>
      <c r="T166" s="51"/>
      <c r="U166" s="52">
        <f t="shared" ref="U166:U174" si="28">+U98-U29</f>
        <v>0</v>
      </c>
      <c r="V166" s="51"/>
      <c r="W166" s="259"/>
      <c r="X166" s="271"/>
      <c r="Y166" s="261"/>
      <c r="Z166" s="259"/>
      <c r="AA166" s="271"/>
      <c r="AB166" s="261"/>
      <c r="AC166" s="259"/>
      <c r="AD166" s="271"/>
      <c r="AE166" s="261"/>
      <c r="AF166" s="51"/>
      <c r="AL166" s="52"/>
    </row>
    <row r="167" spans="1:38" ht="15.75" x14ac:dyDescent="0.25">
      <c r="A167" s="101" t="s">
        <v>46</v>
      </c>
      <c r="B167" s="44">
        <f t="shared" ref="B167:L167" si="29">+B99-B30</f>
        <v>0</v>
      </c>
      <c r="C167" s="45">
        <f t="shared" si="29"/>
        <v>4.4199013688237809E-3</v>
      </c>
      <c r="D167" s="46">
        <f t="shared" si="29"/>
        <v>0.23898157949574772</v>
      </c>
      <c r="E167" s="44">
        <f t="shared" si="29"/>
        <v>0</v>
      </c>
      <c r="F167" s="223">
        <f t="shared" si="29"/>
        <v>0</v>
      </c>
      <c r="G167" s="46">
        <f t="shared" si="29"/>
        <v>0</v>
      </c>
      <c r="H167" s="44">
        <f t="shared" si="29"/>
        <v>0</v>
      </c>
      <c r="I167" s="85">
        <f t="shared" si="29"/>
        <v>0</v>
      </c>
      <c r="J167" s="46">
        <f t="shared" si="29"/>
        <v>0</v>
      </c>
      <c r="K167" s="44">
        <f t="shared" si="29"/>
        <v>0</v>
      </c>
      <c r="L167" s="46">
        <f t="shared" si="29"/>
        <v>0.23898157949574772</v>
      </c>
      <c r="M167" s="101" t="s">
        <v>46</v>
      </c>
      <c r="N167" s="283">
        <f t="shared" ref="N167:T169" si="30">+N99-N30</f>
        <v>0</v>
      </c>
      <c r="O167" s="258">
        <f t="shared" si="30"/>
        <v>0.72611611546197175</v>
      </c>
      <c r="P167" s="46">
        <f t="shared" si="30"/>
        <v>0.10081588969196242</v>
      </c>
      <c r="Q167" s="48">
        <f t="shared" si="30"/>
        <v>0</v>
      </c>
      <c r="R167" s="50">
        <f t="shared" si="30"/>
        <v>0</v>
      </c>
      <c r="S167" s="46">
        <f t="shared" si="30"/>
        <v>0</v>
      </c>
      <c r="T167" s="51">
        <f t="shared" si="30"/>
        <v>0.33979746918771081</v>
      </c>
      <c r="U167" s="52">
        <f t="shared" si="28"/>
        <v>0</v>
      </c>
      <c r="V167" s="51">
        <f t="shared" ref="V167:AF167" si="31">+V99-V30</f>
        <v>0.33979746918771081</v>
      </c>
      <c r="W167" s="259">
        <f t="shared" si="31"/>
        <v>0</v>
      </c>
      <c r="X167" s="271">
        <f t="shared" si="31"/>
        <v>-8.1000000000000006E-4</v>
      </c>
      <c r="Y167" s="261">
        <f t="shared" si="31"/>
        <v>-4.3796244132721374E-2</v>
      </c>
      <c r="Z167" s="259">
        <f t="shared" si="31"/>
        <v>0</v>
      </c>
      <c r="AA167" s="271">
        <f t="shared" si="31"/>
        <v>3.2299999999999998E-3</v>
      </c>
      <c r="AB167" s="261">
        <f t="shared" si="31"/>
        <v>0.17464428215887656</v>
      </c>
      <c r="AC167" s="259">
        <f t="shared" si="31"/>
        <v>0</v>
      </c>
      <c r="AD167" s="271">
        <f t="shared" si="31"/>
        <v>3.4517840403625088E-4</v>
      </c>
      <c r="AE167" s="261">
        <f t="shared" si="31"/>
        <v>1.8663602040141711E-2</v>
      </c>
      <c r="AF167" s="51">
        <f t="shared" si="31"/>
        <v>0.48930910925400806</v>
      </c>
      <c r="AL167" s="52"/>
    </row>
    <row r="168" spans="1:38" ht="15.75" x14ac:dyDescent="0.25">
      <c r="A168" s="101" t="s">
        <v>47</v>
      </c>
      <c r="B168" s="103">
        <f t="shared" ref="B168:L168" si="32">+B100-B31</f>
        <v>0</v>
      </c>
      <c r="C168" s="104">
        <f t="shared" si="32"/>
        <v>4.4199013688237809E-3</v>
      </c>
      <c r="D168" s="105">
        <f t="shared" si="32"/>
        <v>0.77171637458102538</v>
      </c>
      <c r="E168" s="106">
        <f t="shared" si="32"/>
        <v>0</v>
      </c>
      <c r="F168" s="104">
        <f t="shared" si="32"/>
        <v>0</v>
      </c>
      <c r="G168" s="107">
        <f t="shared" si="32"/>
        <v>0</v>
      </c>
      <c r="H168" s="106">
        <f t="shared" si="32"/>
        <v>0</v>
      </c>
      <c r="I168" s="109">
        <f t="shared" si="32"/>
        <v>0</v>
      </c>
      <c r="J168" s="107">
        <f t="shared" si="32"/>
        <v>0</v>
      </c>
      <c r="K168" s="103">
        <f t="shared" si="32"/>
        <v>0</v>
      </c>
      <c r="L168" s="105">
        <f t="shared" si="32"/>
        <v>0.77171637458102538</v>
      </c>
      <c r="M168" s="101" t="s">
        <v>47</v>
      </c>
      <c r="N168" s="284">
        <f t="shared" si="30"/>
        <v>0</v>
      </c>
      <c r="O168" s="277">
        <f t="shared" si="30"/>
        <v>0.72611611546197175</v>
      </c>
      <c r="P168" s="105">
        <f t="shared" si="30"/>
        <v>0.20211626158334184</v>
      </c>
      <c r="Q168" s="106">
        <f t="shared" si="30"/>
        <v>0</v>
      </c>
      <c r="R168" s="109">
        <f t="shared" si="30"/>
        <v>0</v>
      </c>
      <c r="S168" s="107">
        <f t="shared" si="30"/>
        <v>0</v>
      </c>
      <c r="T168" s="110">
        <f t="shared" si="30"/>
        <v>0.97383263616436722</v>
      </c>
      <c r="U168" s="52">
        <f t="shared" si="28"/>
        <v>0</v>
      </c>
      <c r="V168" s="110">
        <f t="shared" ref="V168:AF168" si="33">+V100-V31</f>
        <v>0.97383263616436722</v>
      </c>
      <c r="W168" s="278">
        <f t="shared" si="33"/>
        <v>0</v>
      </c>
      <c r="X168" s="279">
        <f t="shared" si="33"/>
        <v>-8.1000000000000006E-4</v>
      </c>
      <c r="Y168" s="280">
        <f t="shared" si="33"/>
        <v>-0.14142629241000002</v>
      </c>
      <c r="Z168" s="278">
        <f t="shared" si="33"/>
        <v>0</v>
      </c>
      <c r="AA168" s="279">
        <f t="shared" si="33"/>
        <v>3.2299999999999998E-3</v>
      </c>
      <c r="AB168" s="280">
        <f t="shared" si="33"/>
        <v>0.56395916602999996</v>
      </c>
      <c r="AC168" s="278">
        <f t="shared" si="33"/>
        <v>0</v>
      </c>
      <c r="AD168" s="279">
        <f t="shared" si="33"/>
        <v>3.4517840403625088E-4</v>
      </c>
      <c r="AE168" s="280">
        <f t="shared" si="33"/>
        <v>6.0268273954133256E-2</v>
      </c>
      <c r="AF168" s="110">
        <f t="shared" si="33"/>
        <v>1.4566337837385017</v>
      </c>
      <c r="AL168" s="52"/>
    </row>
    <row r="169" spans="1:38" ht="15.75" x14ac:dyDescent="0.25">
      <c r="A169" s="43" t="s">
        <v>48</v>
      </c>
      <c r="B169" s="44">
        <f t="shared" ref="B169:L169" si="34">+B101-B32</f>
        <v>0</v>
      </c>
      <c r="C169" s="45">
        <f t="shared" si="34"/>
        <v>0</v>
      </c>
      <c r="D169" s="46">
        <f t="shared" si="34"/>
        <v>1.0106979540767753</v>
      </c>
      <c r="E169" s="44">
        <f t="shared" si="34"/>
        <v>0</v>
      </c>
      <c r="F169" s="223">
        <f t="shared" si="34"/>
        <v>0</v>
      </c>
      <c r="G169" s="46">
        <f t="shared" si="34"/>
        <v>0</v>
      </c>
      <c r="H169" s="44">
        <f t="shared" si="34"/>
        <v>0</v>
      </c>
      <c r="I169" s="85">
        <f t="shared" si="34"/>
        <v>0</v>
      </c>
      <c r="J169" s="46">
        <f t="shared" si="34"/>
        <v>0</v>
      </c>
      <c r="K169" s="44">
        <f t="shared" si="34"/>
        <v>0</v>
      </c>
      <c r="L169" s="46">
        <f t="shared" si="34"/>
        <v>1.0106979540767753</v>
      </c>
      <c r="M169" s="43" t="s">
        <v>48</v>
      </c>
      <c r="N169" s="283">
        <f t="shared" si="30"/>
        <v>0</v>
      </c>
      <c r="O169" s="258">
        <f t="shared" si="30"/>
        <v>0</v>
      </c>
      <c r="P169" s="46">
        <f t="shared" si="30"/>
        <v>0.3029321512753036</v>
      </c>
      <c r="Q169" s="48">
        <f t="shared" si="30"/>
        <v>0</v>
      </c>
      <c r="R169" s="50">
        <f t="shared" si="30"/>
        <v>0</v>
      </c>
      <c r="S169" s="46">
        <f t="shared" si="30"/>
        <v>0</v>
      </c>
      <c r="T169" s="51">
        <f t="shared" si="30"/>
        <v>1.3136301053520789</v>
      </c>
      <c r="U169" s="52">
        <f t="shared" si="28"/>
        <v>0</v>
      </c>
      <c r="V169" s="51">
        <f t="shared" ref="V169:AF169" si="35">+V101-V32</f>
        <v>1.3136301053520789</v>
      </c>
      <c r="W169" s="259">
        <f t="shared" si="35"/>
        <v>0</v>
      </c>
      <c r="X169" s="271">
        <f t="shared" si="35"/>
        <v>0</v>
      </c>
      <c r="Y169" s="261">
        <f t="shared" si="35"/>
        <v>-0.18522253654272139</v>
      </c>
      <c r="Z169" s="259">
        <f t="shared" si="35"/>
        <v>0</v>
      </c>
      <c r="AA169" s="271">
        <f t="shared" si="35"/>
        <v>0</v>
      </c>
      <c r="AB169" s="261">
        <f t="shared" si="35"/>
        <v>0.73860344818887658</v>
      </c>
      <c r="AC169" s="259">
        <f t="shared" si="35"/>
        <v>0</v>
      </c>
      <c r="AD169" s="271">
        <f t="shared" si="35"/>
        <v>0</v>
      </c>
      <c r="AE169" s="261">
        <f t="shared" si="35"/>
        <v>7.8931875994274925E-2</v>
      </c>
      <c r="AF169" s="51">
        <f t="shared" si="35"/>
        <v>1.9459428929925089</v>
      </c>
      <c r="AL169" s="52"/>
    </row>
    <row r="170" spans="1:38" ht="15.75" x14ac:dyDescent="0.25">
      <c r="A170" s="43" t="s">
        <v>53</v>
      </c>
      <c r="B170" s="44"/>
      <c r="C170" s="45"/>
      <c r="D170" s="46"/>
      <c r="E170" s="86"/>
      <c r="F170" s="223"/>
      <c r="G170" s="46"/>
      <c r="H170" s="83"/>
      <c r="I170" s="85"/>
      <c r="J170" s="84"/>
      <c r="K170" s="44"/>
      <c r="L170" s="46"/>
      <c r="M170" s="43" t="s">
        <v>53</v>
      </c>
      <c r="N170" s="44"/>
      <c r="O170" s="258"/>
      <c r="P170" s="46"/>
      <c r="Q170" s="86"/>
      <c r="R170" s="85"/>
      <c r="S170" s="46"/>
      <c r="T170" s="51"/>
      <c r="U170" s="52">
        <f t="shared" si="28"/>
        <v>0</v>
      </c>
      <c r="V170" s="51"/>
      <c r="W170" s="270"/>
      <c r="X170" s="271"/>
      <c r="Y170" s="272"/>
      <c r="Z170" s="270"/>
      <c r="AA170" s="271"/>
      <c r="AB170" s="272"/>
      <c r="AC170" s="270"/>
      <c r="AD170" s="271"/>
      <c r="AE170" s="272"/>
      <c r="AF170" s="51"/>
      <c r="AL170" s="52"/>
    </row>
    <row r="171" spans="1:38" ht="15.75" x14ac:dyDescent="0.25">
      <c r="A171" s="101" t="s">
        <v>46</v>
      </c>
      <c r="B171" s="44">
        <f t="shared" ref="B171:L171" si="36">+B103-B34</f>
        <v>0</v>
      </c>
      <c r="C171" s="45">
        <f t="shared" si="36"/>
        <v>4.4199013688237809E-3</v>
      </c>
      <c r="D171" s="46">
        <f t="shared" si="36"/>
        <v>0.87414368953117183</v>
      </c>
      <c r="E171" s="86">
        <f t="shared" si="36"/>
        <v>0</v>
      </c>
      <c r="F171" s="223">
        <f t="shared" si="36"/>
        <v>0</v>
      </c>
      <c r="G171" s="46">
        <f t="shared" si="36"/>
        <v>0</v>
      </c>
      <c r="H171" s="83">
        <f t="shared" si="36"/>
        <v>0</v>
      </c>
      <c r="I171" s="85">
        <f t="shared" si="36"/>
        <v>0</v>
      </c>
      <c r="J171" s="84">
        <f t="shared" si="36"/>
        <v>0</v>
      </c>
      <c r="K171" s="44">
        <f t="shared" si="36"/>
        <v>0</v>
      </c>
      <c r="L171" s="46">
        <f t="shared" si="36"/>
        <v>0.87414368953117183</v>
      </c>
      <c r="M171" s="101" t="s">
        <v>46</v>
      </c>
      <c r="N171" s="44">
        <f t="shared" ref="N171:T174" si="37">+N103-N34</f>
        <v>0</v>
      </c>
      <c r="O171" s="258">
        <f t="shared" si="37"/>
        <v>0.72611611546197175</v>
      </c>
      <c r="P171" s="46">
        <f t="shared" si="37"/>
        <v>0.36956954714973422</v>
      </c>
      <c r="Q171" s="86">
        <f t="shared" si="37"/>
        <v>0</v>
      </c>
      <c r="R171" s="85">
        <f t="shared" si="37"/>
        <v>0</v>
      </c>
      <c r="S171" s="46">
        <f t="shared" si="37"/>
        <v>0</v>
      </c>
      <c r="T171" s="51">
        <f t="shared" si="37"/>
        <v>1.2437132366809038</v>
      </c>
      <c r="U171" s="52">
        <f t="shared" si="28"/>
        <v>0</v>
      </c>
      <c r="V171" s="51">
        <f t="shared" ref="V171:AF171" si="38">+V103-V34</f>
        <v>1.2437132366809038</v>
      </c>
      <c r="W171" s="270">
        <f t="shared" si="38"/>
        <v>0</v>
      </c>
      <c r="X171" s="271">
        <f t="shared" si="38"/>
        <v>-8.1000000000000006E-4</v>
      </c>
      <c r="Y171" s="272">
        <f t="shared" si="38"/>
        <v>-0.16019732782152002</v>
      </c>
      <c r="Z171" s="270">
        <f t="shared" si="38"/>
        <v>0</v>
      </c>
      <c r="AA171" s="271">
        <f t="shared" si="38"/>
        <v>3.2299999999999998E-3</v>
      </c>
      <c r="AB171" s="272">
        <f t="shared" si="38"/>
        <v>0.63881156649815996</v>
      </c>
      <c r="AC171" s="270">
        <f t="shared" si="38"/>
        <v>0</v>
      </c>
      <c r="AD171" s="271">
        <f t="shared" si="38"/>
        <v>3.4517840403625088E-4</v>
      </c>
      <c r="AE171" s="272">
        <f t="shared" si="38"/>
        <v>6.8267478948523919E-2</v>
      </c>
      <c r="AF171" s="51">
        <f t="shared" si="38"/>
        <v>1.7905949543060657</v>
      </c>
      <c r="AL171" s="52"/>
    </row>
    <row r="172" spans="1:38" ht="15.75" x14ac:dyDescent="0.25">
      <c r="A172" s="101" t="s">
        <v>47</v>
      </c>
      <c r="B172" s="103">
        <f t="shared" ref="B172:L172" si="39">+B104-B35</f>
        <v>0</v>
      </c>
      <c r="C172" s="104">
        <f t="shared" si="39"/>
        <v>4.4199013688237809E-3</v>
      </c>
      <c r="D172" s="105">
        <f t="shared" si="39"/>
        <v>2.1893002487434217</v>
      </c>
      <c r="E172" s="111">
        <f t="shared" si="39"/>
        <v>0</v>
      </c>
      <c r="F172" s="234">
        <f t="shared" si="39"/>
        <v>0</v>
      </c>
      <c r="G172" s="105">
        <f t="shared" si="39"/>
        <v>0</v>
      </c>
      <c r="H172" s="106">
        <f t="shared" si="39"/>
        <v>0</v>
      </c>
      <c r="I172" s="109">
        <f t="shared" si="39"/>
        <v>0</v>
      </c>
      <c r="J172" s="107">
        <f t="shared" si="39"/>
        <v>0</v>
      </c>
      <c r="K172" s="103">
        <f t="shared" si="39"/>
        <v>0</v>
      </c>
      <c r="L172" s="105">
        <f t="shared" si="39"/>
        <v>2.1893002487434217</v>
      </c>
      <c r="M172" s="101" t="s">
        <v>47</v>
      </c>
      <c r="N172" s="103">
        <f t="shared" si="37"/>
        <v>0</v>
      </c>
      <c r="O172" s="277">
        <f t="shared" si="37"/>
        <v>0.72611611546197175</v>
      </c>
      <c r="P172" s="105">
        <f t="shared" si="37"/>
        <v>0.78786960497559733</v>
      </c>
      <c r="Q172" s="111">
        <f t="shared" si="37"/>
        <v>0</v>
      </c>
      <c r="R172" s="109">
        <f t="shared" si="37"/>
        <v>0</v>
      </c>
      <c r="S172" s="105">
        <f t="shared" si="37"/>
        <v>0</v>
      </c>
      <c r="T172" s="110">
        <f t="shared" si="37"/>
        <v>2.977169853719019</v>
      </c>
      <c r="U172" s="52">
        <f t="shared" si="28"/>
        <v>0</v>
      </c>
      <c r="V172" s="110">
        <f t="shared" ref="V172:AF172" si="40">+V104-V35</f>
        <v>2.977169853719019</v>
      </c>
      <c r="W172" s="278">
        <f t="shared" si="40"/>
        <v>0</v>
      </c>
      <c r="X172" s="279">
        <f t="shared" si="40"/>
        <v>-8.1000000000000006E-4</v>
      </c>
      <c r="Y172" s="280">
        <f t="shared" si="40"/>
        <v>-0.40121555969338057</v>
      </c>
      <c r="Z172" s="278">
        <f t="shared" si="40"/>
        <v>0</v>
      </c>
      <c r="AA172" s="279">
        <f t="shared" si="40"/>
        <v>3.2299999999999998E-3</v>
      </c>
      <c r="AB172" s="280">
        <f t="shared" si="40"/>
        <v>1.599908960258789</v>
      </c>
      <c r="AC172" s="278">
        <f t="shared" si="40"/>
        <v>0</v>
      </c>
      <c r="AD172" s="279">
        <f t="shared" si="40"/>
        <v>3.4517840403625088E-4</v>
      </c>
      <c r="AE172" s="280">
        <f t="shared" si="40"/>
        <v>0.17097647724626197</v>
      </c>
      <c r="AF172" s="110">
        <f t="shared" si="40"/>
        <v>4.3468397315306859</v>
      </c>
      <c r="AL172" s="52"/>
    </row>
    <row r="173" spans="1:38" ht="15.75" x14ac:dyDescent="0.25">
      <c r="A173" s="43" t="s">
        <v>48</v>
      </c>
      <c r="B173" s="44">
        <f t="shared" ref="B173:L173" si="41">+B105-B36</f>
        <v>0</v>
      </c>
      <c r="C173" s="45">
        <f t="shared" si="41"/>
        <v>0</v>
      </c>
      <c r="D173" s="46">
        <f t="shared" si="41"/>
        <v>3.0634439382745953</v>
      </c>
      <c r="E173" s="86">
        <f t="shared" si="41"/>
        <v>0</v>
      </c>
      <c r="F173" s="223">
        <f t="shared" si="41"/>
        <v>0</v>
      </c>
      <c r="G173" s="46">
        <f t="shared" si="41"/>
        <v>0</v>
      </c>
      <c r="H173" s="83">
        <f t="shared" si="41"/>
        <v>0</v>
      </c>
      <c r="I173" s="85">
        <f t="shared" si="41"/>
        <v>0</v>
      </c>
      <c r="J173" s="84">
        <f t="shared" si="41"/>
        <v>0</v>
      </c>
      <c r="K173" s="44">
        <f t="shared" si="41"/>
        <v>0</v>
      </c>
      <c r="L173" s="46">
        <f t="shared" si="41"/>
        <v>3.0634439382745953</v>
      </c>
      <c r="M173" s="43" t="s">
        <v>48</v>
      </c>
      <c r="N173" s="44">
        <f t="shared" si="37"/>
        <v>0</v>
      </c>
      <c r="O173" s="258">
        <f t="shared" si="37"/>
        <v>0</v>
      </c>
      <c r="P173" s="46">
        <f t="shared" si="37"/>
        <v>1.1574391521253311</v>
      </c>
      <c r="Q173" s="86">
        <f t="shared" si="37"/>
        <v>0</v>
      </c>
      <c r="R173" s="85">
        <f t="shared" si="37"/>
        <v>0</v>
      </c>
      <c r="S173" s="46">
        <f t="shared" si="37"/>
        <v>0</v>
      </c>
      <c r="T173" s="51">
        <f t="shared" si="37"/>
        <v>4.2208830903999228</v>
      </c>
      <c r="U173" s="52">
        <f t="shared" si="28"/>
        <v>0</v>
      </c>
      <c r="V173" s="51">
        <f t="shared" ref="V173:AF173" si="42">+V105-V36</f>
        <v>4.2208830903999228</v>
      </c>
      <c r="W173" s="270">
        <f t="shared" si="42"/>
        <v>0</v>
      </c>
      <c r="X173" s="271">
        <f t="shared" si="42"/>
        <v>0</v>
      </c>
      <c r="Y173" s="272">
        <f t="shared" si="42"/>
        <v>-0.56141288751490059</v>
      </c>
      <c r="Z173" s="270">
        <f t="shared" si="42"/>
        <v>0</v>
      </c>
      <c r="AA173" s="271">
        <f t="shared" si="42"/>
        <v>0</v>
      </c>
      <c r="AB173" s="272">
        <f t="shared" si="42"/>
        <v>2.238720526756949</v>
      </c>
      <c r="AC173" s="270">
        <f t="shared" si="42"/>
        <v>0</v>
      </c>
      <c r="AD173" s="271">
        <f t="shared" si="42"/>
        <v>0</v>
      </c>
      <c r="AE173" s="272">
        <f t="shared" si="42"/>
        <v>0.23924395619478589</v>
      </c>
      <c r="AF173" s="51">
        <f t="shared" si="42"/>
        <v>6.1374346858367446</v>
      </c>
      <c r="AL173" s="52"/>
    </row>
    <row r="174" spans="1:38" ht="18.75" x14ac:dyDescent="0.25">
      <c r="A174" s="43" t="s">
        <v>94</v>
      </c>
      <c r="B174" s="15">
        <f t="shared" ref="B174:L174" si="43">+B106-B37</f>
        <v>0</v>
      </c>
      <c r="C174" s="127">
        <f t="shared" si="43"/>
        <v>0</v>
      </c>
      <c r="D174" s="17">
        <f t="shared" si="43"/>
        <v>4.0741418923513777</v>
      </c>
      <c r="E174" s="22">
        <f t="shared" si="43"/>
        <v>0</v>
      </c>
      <c r="F174" s="227">
        <f t="shared" si="43"/>
        <v>0</v>
      </c>
      <c r="G174" s="24">
        <f t="shared" si="43"/>
        <v>0</v>
      </c>
      <c r="H174" s="22">
        <f t="shared" si="43"/>
        <v>0</v>
      </c>
      <c r="I174" s="23">
        <f t="shared" si="43"/>
        <v>0</v>
      </c>
      <c r="J174" s="128">
        <f t="shared" si="43"/>
        <v>-1</v>
      </c>
      <c r="K174" s="15">
        <f t="shared" si="43"/>
        <v>0</v>
      </c>
      <c r="L174" s="17">
        <f t="shared" si="43"/>
        <v>4.0741418923513777</v>
      </c>
      <c r="M174" s="43" t="s">
        <v>94</v>
      </c>
      <c r="N174" s="285">
        <f t="shared" si="37"/>
        <v>0</v>
      </c>
      <c r="O174" s="16">
        <f t="shared" si="37"/>
        <v>0</v>
      </c>
      <c r="P174" s="17">
        <f t="shared" si="37"/>
        <v>1.4603713034006347</v>
      </c>
      <c r="Q174" s="22">
        <f t="shared" si="37"/>
        <v>0</v>
      </c>
      <c r="R174" s="23">
        <f t="shared" si="37"/>
        <v>0</v>
      </c>
      <c r="S174" s="24">
        <f t="shared" si="37"/>
        <v>0</v>
      </c>
      <c r="T174" s="51">
        <f t="shared" si="37"/>
        <v>5.5345131957520124</v>
      </c>
      <c r="U174" s="52">
        <f t="shared" si="28"/>
        <v>0</v>
      </c>
      <c r="V174" s="51">
        <f t="shared" ref="V174:AF174" si="44">+V106-V37</f>
        <v>5.5345131957519982</v>
      </c>
      <c r="W174" s="286">
        <f t="shared" si="44"/>
        <v>0</v>
      </c>
      <c r="X174" s="287">
        <f t="shared" si="44"/>
        <v>0</v>
      </c>
      <c r="Y174" s="288">
        <f t="shared" si="44"/>
        <v>-0.74663542405762195</v>
      </c>
      <c r="Z174" s="286">
        <f t="shared" si="44"/>
        <v>0</v>
      </c>
      <c r="AA174" s="287">
        <f t="shared" si="44"/>
        <v>0</v>
      </c>
      <c r="AB174" s="288">
        <f t="shared" si="44"/>
        <v>2.9773239749458251</v>
      </c>
      <c r="AC174" s="286">
        <f t="shared" si="44"/>
        <v>0</v>
      </c>
      <c r="AD174" s="287">
        <f t="shared" si="44"/>
        <v>0</v>
      </c>
      <c r="AE174" s="288">
        <f t="shared" si="44"/>
        <v>0.31817583218906109</v>
      </c>
      <c r="AF174" s="51">
        <f t="shared" si="44"/>
        <v>8.083377578829257</v>
      </c>
      <c r="AL174" s="52"/>
    </row>
    <row r="175" spans="1:38" ht="7.5" customHeight="1" x14ac:dyDescent="0.25">
      <c r="A175" s="43"/>
      <c r="B175" s="15"/>
      <c r="C175" s="127"/>
      <c r="D175" s="17"/>
      <c r="E175" s="22"/>
      <c r="F175" s="227"/>
      <c r="G175" s="24"/>
      <c r="H175" s="22"/>
      <c r="I175" s="23"/>
      <c r="J175" s="128"/>
      <c r="K175" s="15"/>
      <c r="L175" s="17"/>
      <c r="M175" s="43"/>
      <c r="N175" s="285"/>
      <c r="O175" s="16"/>
      <c r="P175" s="17"/>
      <c r="Q175" s="22"/>
      <c r="R175" s="23"/>
      <c r="S175" s="24"/>
      <c r="T175" s="51"/>
      <c r="U175" s="52"/>
      <c r="V175" s="51"/>
      <c r="W175" s="286"/>
      <c r="X175" s="287"/>
      <c r="Y175" s="288"/>
      <c r="Z175" s="286"/>
      <c r="AA175" s="287"/>
      <c r="AB175" s="288"/>
      <c r="AC175" s="286"/>
      <c r="AD175" s="287"/>
      <c r="AE175" s="288"/>
      <c r="AF175" s="51"/>
      <c r="AL175" s="52"/>
    </row>
    <row r="176" spans="1:38" ht="18.75" x14ac:dyDescent="0.25">
      <c r="A176" s="43" t="s">
        <v>90</v>
      </c>
      <c r="B176" s="15">
        <f t="shared" ref="B176:L176" si="45">+B108-B39</f>
        <v>0</v>
      </c>
      <c r="C176" s="127">
        <f t="shared" si="45"/>
        <v>-4.1894951598453467E-6</v>
      </c>
      <c r="D176" s="17">
        <f t="shared" si="45"/>
        <v>0</v>
      </c>
      <c r="E176" s="22">
        <f t="shared" si="45"/>
        <v>0</v>
      </c>
      <c r="F176" s="227">
        <f t="shared" si="45"/>
        <v>0</v>
      </c>
      <c r="G176" s="24">
        <f t="shared" si="45"/>
        <v>0</v>
      </c>
      <c r="H176" s="22">
        <f t="shared" si="45"/>
        <v>0</v>
      </c>
      <c r="I176" s="23">
        <f t="shared" si="45"/>
        <v>0</v>
      </c>
      <c r="J176" s="128">
        <f t="shared" si="45"/>
        <v>0</v>
      </c>
      <c r="K176" s="15">
        <f t="shared" si="45"/>
        <v>0</v>
      </c>
      <c r="L176" s="17">
        <f t="shared" si="45"/>
        <v>0</v>
      </c>
      <c r="M176" s="43" t="s">
        <v>94</v>
      </c>
      <c r="N176" s="285">
        <f t="shared" ref="N176:Y176" si="46">+N108-N39</f>
        <v>0</v>
      </c>
      <c r="O176" s="16">
        <f t="shared" si="46"/>
        <v>0</v>
      </c>
      <c r="P176" s="17">
        <f t="shared" si="46"/>
        <v>0</v>
      </c>
      <c r="Q176" s="22">
        <f t="shared" si="46"/>
        <v>0</v>
      </c>
      <c r="R176" s="23">
        <f t="shared" si="46"/>
        <v>0</v>
      </c>
      <c r="S176" s="24">
        <f t="shared" si="46"/>
        <v>0</v>
      </c>
      <c r="T176" s="51">
        <f t="shared" si="46"/>
        <v>0</v>
      </c>
      <c r="U176" s="52">
        <f t="shared" si="46"/>
        <v>0</v>
      </c>
      <c r="V176" s="51">
        <f t="shared" si="46"/>
        <v>0</v>
      </c>
      <c r="W176" s="286">
        <f t="shared" si="46"/>
        <v>0</v>
      </c>
      <c r="X176" s="287">
        <f t="shared" si="46"/>
        <v>-8.1000000000000006E-4</v>
      </c>
      <c r="Y176" s="288">
        <f t="shared" si="46"/>
        <v>0</v>
      </c>
      <c r="Z176" s="286"/>
      <c r="AA176" s="287"/>
      <c r="AB176" s="288"/>
      <c r="AC176" s="286"/>
      <c r="AD176" s="287"/>
      <c r="AE176" s="288"/>
      <c r="AF176" s="51"/>
      <c r="AL176" s="52"/>
    </row>
    <row r="177" spans="1:38" ht="9.75" customHeight="1" x14ac:dyDescent="0.25">
      <c r="A177" s="43"/>
      <c r="B177" s="44"/>
      <c r="C177" s="45"/>
      <c r="D177" s="46"/>
      <c r="E177" s="83"/>
      <c r="F177" s="223"/>
      <c r="G177" s="84"/>
      <c r="H177" s="83"/>
      <c r="I177" s="85"/>
      <c r="J177" s="84"/>
      <c r="K177" s="44"/>
      <c r="L177" s="46"/>
      <c r="M177" s="43"/>
      <c r="N177" s="44"/>
      <c r="O177" s="258"/>
      <c r="P177" s="46"/>
      <c r="Q177" s="83"/>
      <c r="R177" s="85"/>
      <c r="S177" s="84"/>
      <c r="T177" s="51"/>
      <c r="U177" s="84"/>
      <c r="V177" s="51"/>
      <c r="W177" s="270"/>
      <c r="X177" s="271"/>
      <c r="Y177" s="272"/>
      <c r="Z177" s="270"/>
      <c r="AA177" s="271"/>
      <c r="AB177" s="272"/>
      <c r="AC177" s="270"/>
      <c r="AD177" s="271"/>
      <c r="AE177" s="272"/>
      <c r="AF177" s="51"/>
      <c r="AL177" s="84"/>
    </row>
    <row r="178" spans="1:38" ht="16.5" thickBot="1" x14ac:dyDescent="0.3">
      <c r="A178" s="68" t="s">
        <v>57</v>
      </c>
      <c r="B178" s="69">
        <f t="shared" ref="B178:L178" si="47">+B110-B41</f>
        <v>0</v>
      </c>
      <c r="C178" s="73">
        <f t="shared" si="47"/>
        <v>0</v>
      </c>
      <c r="D178" s="71">
        <f t="shared" si="47"/>
        <v>7.1891522875666709</v>
      </c>
      <c r="E178" s="135">
        <f t="shared" si="47"/>
        <v>0</v>
      </c>
      <c r="F178" s="73">
        <f t="shared" si="47"/>
        <v>0</v>
      </c>
      <c r="G178" s="71">
        <f t="shared" si="47"/>
        <v>0.35304537532176283</v>
      </c>
      <c r="H178" s="121">
        <f t="shared" si="47"/>
        <v>0</v>
      </c>
      <c r="I178" s="77">
        <f t="shared" si="47"/>
        <v>0</v>
      </c>
      <c r="J178" s="122">
        <f t="shared" si="47"/>
        <v>0</v>
      </c>
      <c r="K178" s="69">
        <f t="shared" si="47"/>
        <v>0</v>
      </c>
      <c r="L178" s="71">
        <f t="shared" si="47"/>
        <v>7.5421976628884408</v>
      </c>
      <c r="M178" s="68" t="s">
        <v>57</v>
      </c>
      <c r="N178" s="135">
        <f t="shared" ref="N178:T178" si="48">+N110-N41</f>
        <v>0</v>
      </c>
      <c r="O178" s="70">
        <f t="shared" si="48"/>
        <v>0</v>
      </c>
      <c r="P178" s="71">
        <f t="shared" si="48"/>
        <v>2.9256165810154044</v>
      </c>
      <c r="Q178" s="136">
        <f t="shared" si="48"/>
        <v>-260.26266599999997</v>
      </c>
      <c r="R178" s="77">
        <f t="shared" si="48"/>
        <v>0</v>
      </c>
      <c r="S178" s="122">
        <f t="shared" si="48"/>
        <v>0</v>
      </c>
      <c r="T178" s="78">
        <f t="shared" si="48"/>
        <v>10.467814243903831</v>
      </c>
      <c r="U178" s="122"/>
      <c r="V178" s="78">
        <f t="shared" ref="V178:AF178" si="49">+V110-V41</f>
        <v>10.467814243903831</v>
      </c>
      <c r="W178" s="267">
        <f t="shared" si="49"/>
        <v>0</v>
      </c>
      <c r="X178" s="268">
        <f t="shared" si="49"/>
        <v>0</v>
      </c>
      <c r="Y178" s="269">
        <f t="shared" si="49"/>
        <v>-1.6385806605776221</v>
      </c>
      <c r="Z178" s="267">
        <f t="shared" si="49"/>
        <v>0</v>
      </c>
      <c r="AA178" s="268">
        <f t="shared" si="49"/>
        <v>0</v>
      </c>
      <c r="AB178" s="269">
        <f t="shared" si="49"/>
        <v>5.3381080140658241</v>
      </c>
      <c r="AC178" s="267">
        <f t="shared" si="49"/>
        <v>0</v>
      </c>
      <c r="AD178" s="268">
        <f t="shared" si="49"/>
        <v>0</v>
      </c>
      <c r="AE178" s="269">
        <f t="shared" si="49"/>
        <v>1.2513640633645329</v>
      </c>
      <c r="AF178" s="78">
        <f t="shared" si="49"/>
        <v>15.41870566075653</v>
      </c>
      <c r="AL178" s="122"/>
    </row>
    <row r="179" spans="1:38" ht="8.25" customHeight="1" thickBot="1" x14ac:dyDescent="0.3">
      <c r="A179" s="43"/>
      <c r="B179" s="44"/>
      <c r="C179" s="45"/>
      <c r="D179" s="46"/>
      <c r="E179" s="83"/>
      <c r="F179" s="223"/>
      <c r="G179" s="84"/>
      <c r="H179" s="83"/>
      <c r="I179" s="85"/>
      <c r="J179" s="84"/>
      <c r="K179" s="44"/>
      <c r="L179" s="46"/>
      <c r="M179" s="43"/>
      <c r="N179" s="44"/>
      <c r="O179" s="258"/>
      <c r="P179" s="46"/>
      <c r="Q179" s="83"/>
      <c r="R179" s="85"/>
      <c r="S179" s="84"/>
      <c r="T179" s="51"/>
      <c r="U179" s="84"/>
      <c r="V179" s="51"/>
      <c r="W179" s="270"/>
      <c r="X179" s="271"/>
      <c r="Y179" s="272"/>
      <c r="Z179" s="270"/>
      <c r="AA179" s="271"/>
      <c r="AB179" s="272"/>
      <c r="AC179" s="270"/>
      <c r="AD179" s="271"/>
      <c r="AE179" s="272"/>
      <c r="AF179" s="51"/>
      <c r="AL179" s="84"/>
    </row>
    <row r="180" spans="1:38" ht="15.75" x14ac:dyDescent="0.25">
      <c r="A180" s="32" t="s">
        <v>58</v>
      </c>
      <c r="B180" s="88"/>
      <c r="C180" s="92"/>
      <c r="D180" s="90"/>
      <c r="E180" s="91"/>
      <c r="F180" s="233"/>
      <c r="G180" s="93"/>
      <c r="H180" s="91"/>
      <c r="I180" s="95"/>
      <c r="J180" s="93"/>
      <c r="K180" s="88"/>
      <c r="L180" s="90"/>
      <c r="M180" s="32" t="s">
        <v>58</v>
      </c>
      <c r="N180" s="88"/>
      <c r="O180" s="273"/>
      <c r="P180" s="90"/>
      <c r="Q180" s="91"/>
      <c r="R180" s="95">
        <f>+R112-R43</f>
        <v>0</v>
      </c>
      <c r="S180" s="93"/>
      <c r="T180" s="41"/>
      <c r="U180" s="93"/>
      <c r="V180" s="41"/>
      <c r="W180" s="274"/>
      <c r="X180" s="275"/>
      <c r="Y180" s="276"/>
      <c r="Z180" s="274"/>
      <c r="AA180" s="275"/>
      <c r="AB180" s="276"/>
      <c r="AC180" s="274"/>
      <c r="AD180" s="275"/>
      <c r="AE180" s="276"/>
      <c r="AF180" s="41"/>
      <c r="AL180" s="93"/>
    </row>
    <row r="181" spans="1:38" ht="15.75" x14ac:dyDescent="0.25">
      <c r="A181" s="43" t="s">
        <v>59</v>
      </c>
      <c r="B181" s="44"/>
      <c r="C181" s="45"/>
      <c r="D181" s="46"/>
      <c r="E181" s="83"/>
      <c r="F181" s="223"/>
      <c r="G181" s="84"/>
      <c r="H181" s="83"/>
      <c r="I181" s="85"/>
      <c r="J181" s="84"/>
      <c r="K181" s="44"/>
      <c r="L181" s="46"/>
      <c r="M181" s="43" t="s">
        <v>59</v>
      </c>
      <c r="N181" s="44"/>
      <c r="O181" s="258"/>
      <c r="P181" s="46"/>
      <c r="Q181" s="83"/>
      <c r="R181" s="85"/>
      <c r="S181" s="84"/>
      <c r="T181" s="51"/>
      <c r="U181" s="84"/>
      <c r="V181" s="51"/>
      <c r="W181" s="270"/>
      <c r="X181" s="271"/>
      <c r="Y181" s="272"/>
      <c r="Z181" s="270"/>
      <c r="AA181" s="271"/>
      <c r="AB181" s="272"/>
      <c r="AC181" s="270"/>
      <c r="AD181" s="271"/>
      <c r="AE181" s="272"/>
      <c r="AF181" s="51"/>
      <c r="AL181" s="84"/>
    </row>
    <row r="182" spans="1:38" ht="15.75" x14ac:dyDescent="0.25">
      <c r="A182" s="101" t="s">
        <v>46</v>
      </c>
      <c r="B182" s="44">
        <f t="shared" ref="B182:L182" si="50">+B114-B45</f>
        <v>0</v>
      </c>
      <c r="C182" s="45">
        <f t="shared" si="50"/>
        <v>4.0806999877547739E-3</v>
      </c>
      <c r="D182" s="46">
        <f t="shared" si="50"/>
        <v>0.48011635245785556</v>
      </c>
      <c r="E182" s="83">
        <f t="shared" si="50"/>
        <v>0</v>
      </c>
      <c r="F182" s="223">
        <f t="shared" si="50"/>
        <v>0</v>
      </c>
      <c r="G182" s="84">
        <f t="shared" si="50"/>
        <v>0</v>
      </c>
      <c r="H182" s="83">
        <f t="shared" si="50"/>
        <v>0</v>
      </c>
      <c r="I182" s="85">
        <f t="shared" si="50"/>
        <v>0</v>
      </c>
      <c r="J182" s="84">
        <f t="shared" si="50"/>
        <v>0</v>
      </c>
      <c r="K182" s="44">
        <f t="shared" si="50"/>
        <v>0</v>
      </c>
      <c r="L182" s="46">
        <f t="shared" si="50"/>
        <v>0.48011635245785556</v>
      </c>
      <c r="M182" s="101" t="s">
        <v>46</v>
      </c>
      <c r="N182" s="44">
        <f t="shared" ref="N182:AF182" si="51">+N114-N45</f>
        <v>0</v>
      </c>
      <c r="O182" s="258">
        <f t="shared" si="51"/>
        <v>0.674441800650456</v>
      </c>
      <c r="P182" s="46">
        <f t="shared" si="51"/>
        <v>0.22275653495275005</v>
      </c>
      <c r="Q182" s="83">
        <f t="shared" si="51"/>
        <v>0</v>
      </c>
      <c r="R182" s="85">
        <f t="shared" si="51"/>
        <v>0</v>
      </c>
      <c r="S182" s="84">
        <f t="shared" si="51"/>
        <v>0</v>
      </c>
      <c r="T182" s="51">
        <f t="shared" si="51"/>
        <v>0.70287288741060649</v>
      </c>
      <c r="U182" s="52">
        <f t="shared" si="51"/>
        <v>0</v>
      </c>
      <c r="V182" s="51">
        <f t="shared" si="51"/>
        <v>0.70287288741060649</v>
      </c>
      <c r="W182" s="270">
        <f t="shared" si="51"/>
        <v>0</v>
      </c>
      <c r="X182" s="271">
        <f t="shared" si="51"/>
        <v>-1.1299999999999999E-3</v>
      </c>
      <c r="Y182" s="272">
        <f t="shared" si="51"/>
        <v>-0.13295059178704297</v>
      </c>
      <c r="Z182" s="270">
        <f t="shared" si="51"/>
        <v>0</v>
      </c>
      <c r="AA182" s="271">
        <f t="shared" si="51"/>
        <v>3.3500000000000005E-3</v>
      </c>
      <c r="AB182" s="272">
        <f t="shared" si="51"/>
        <v>0.39414555972264953</v>
      </c>
      <c r="AC182" s="270">
        <f t="shared" si="51"/>
        <v>0</v>
      </c>
      <c r="AD182" s="271">
        <f t="shared" si="51"/>
        <v>-2.1392226184842496E-4</v>
      </c>
      <c r="AE182" s="272">
        <f t="shared" si="51"/>
        <v>-2.5169107353248565E-2</v>
      </c>
      <c r="AF182" s="51">
        <f t="shared" si="51"/>
        <v>0.93889874799296358</v>
      </c>
      <c r="AL182" s="52"/>
    </row>
    <row r="183" spans="1:38" ht="15.75" x14ac:dyDescent="0.25">
      <c r="A183" s="101" t="s">
        <v>47</v>
      </c>
      <c r="B183" s="103">
        <f t="shared" ref="B183:L183" si="52">+B115-B46</f>
        <v>0</v>
      </c>
      <c r="C183" s="104">
        <f t="shared" si="52"/>
        <v>4.0806999877547739E-3</v>
      </c>
      <c r="D183" s="105">
        <f t="shared" si="52"/>
        <v>0.30227346198395821</v>
      </c>
      <c r="E183" s="106">
        <f t="shared" si="52"/>
        <v>0</v>
      </c>
      <c r="F183" s="234">
        <f t="shared" si="52"/>
        <v>0</v>
      </c>
      <c r="G183" s="107">
        <f t="shared" si="52"/>
        <v>0</v>
      </c>
      <c r="H183" s="106">
        <f t="shared" si="52"/>
        <v>0</v>
      </c>
      <c r="I183" s="109">
        <f t="shared" si="52"/>
        <v>0</v>
      </c>
      <c r="J183" s="107">
        <f t="shared" si="52"/>
        <v>0</v>
      </c>
      <c r="K183" s="103">
        <f t="shared" si="52"/>
        <v>0</v>
      </c>
      <c r="L183" s="105">
        <f t="shared" si="52"/>
        <v>0.30227346198395821</v>
      </c>
      <c r="M183" s="101" t="s">
        <v>47</v>
      </c>
      <c r="N183" s="103">
        <f t="shared" ref="N183:AF183" si="53">+N115-N46</f>
        <v>0</v>
      </c>
      <c r="O183" s="277">
        <f t="shared" si="53"/>
        <v>0.674441800650456</v>
      </c>
      <c r="P183" s="105">
        <f t="shared" si="53"/>
        <v>0.12750109969884926</v>
      </c>
      <c r="Q183" s="106">
        <f t="shared" si="53"/>
        <v>0</v>
      </c>
      <c r="R183" s="109">
        <f t="shared" si="53"/>
        <v>0</v>
      </c>
      <c r="S183" s="107">
        <f t="shared" si="53"/>
        <v>0</v>
      </c>
      <c r="T183" s="110">
        <f t="shared" si="53"/>
        <v>0.42977456168280703</v>
      </c>
      <c r="U183" s="52">
        <f t="shared" si="53"/>
        <v>0</v>
      </c>
      <c r="V183" s="110">
        <f t="shared" si="53"/>
        <v>0.42977456168280703</v>
      </c>
      <c r="W183" s="278">
        <f t="shared" si="53"/>
        <v>0</v>
      </c>
      <c r="X183" s="279">
        <f t="shared" si="53"/>
        <v>-1.1299999999999999E-3</v>
      </c>
      <c r="Y183" s="280">
        <f t="shared" si="53"/>
        <v>-8.3703534459000001E-2</v>
      </c>
      <c r="Z183" s="278">
        <f t="shared" si="53"/>
        <v>0</v>
      </c>
      <c r="AA183" s="279">
        <f t="shared" si="53"/>
        <v>3.3500000000000005E-3</v>
      </c>
      <c r="AB183" s="280">
        <f t="shared" si="53"/>
        <v>0.24814764640500003</v>
      </c>
      <c r="AC183" s="278">
        <f t="shared" si="53"/>
        <v>0</v>
      </c>
      <c r="AD183" s="279">
        <f t="shared" si="53"/>
        <v>-2.1392226184842496E-4</v>
      </c>
      <c r="AE183" s="280">
        <f t="shared" si="53"/>
        <v>-1.5846061430245029E-2</v>
      </c>
      <c r="AF183" s="110">
        <f t="shared" si="53"/>
        <v>0.57837261219856373</v>
      </c>
      <c r="AL183" s="52"/>
    </row>
    <row r="184" spans="1:38" ht="15.75" x14ac:dyDescent="0.25">
      <c r="A184" s="43" t="s">
        <v>48</v>
      </c>
      <c r="B184" s="44">
        <f t="shared" ref="B184:L184" si="54">+B116-B47</f>
        <v>0</v>
      </c>
      <c r="C184" s="45">
        <f t="shared" si="54"/>
        <v>0</v>
      </c>
      <c r="D184" s="46">
        <f t="shared" si="54"/>
        <v>0.78238981444181377</v>
      </c>
      <c r="E184" s="83">
        <f t="shared" si="54"/>
        <v>0</v>
      </c>
      <c r="F184" s="223">
        <f t="shared" si="54"/>
        <v>0</v>
      </c>
      <c r="G184" s="84">
        <f t="shared" si="54"/>
        <v>0</v>
      </c>
      <c r="H184" s="83">
        <f t="shared" si="54"/>
        <v>0</v>
      </c>
      <c r="I184" s="85">
        <f t="shared" si="54"/>
        <v>0</v>
      </c>
      <c r="J184" s="84">
        <f t="shared" si="54"/>
        <v>0</v>
      </c>
      <c r="K184" s="44">
        <f t="shared" si="54"/>
        <v>0</v>
      </c>
      <c r="L184" s="46">
        <f t="shared" si="54"/>
        <v>0.78238981444181377</v>
      </c>
      <c r="M184" s="43" t="s">
        <v>48</v>
      </c>
      <c r="N184" s="44">
        <f t="shared" ref="N184:AF184" si="55">+N116-N47</f>
        <v>0</v>
      </c>
      <c r="O184" s="258">
        <f t="shared" si="55"/>
        <v>0</v>
      </c>
      <c r="P184" s="46">
        <f t="shared" si="55"/>
        <v>0.35025763465159976</v>
      </c>
      <c r="Q184" s="83">
        <f t="shared" si="55"/>
        <v>0</v>
      </c>
      <c r="R184" s="85">
        <f t="shared" si="55"/>
        <v>0</v>
      </c>
      <c r="S184" s="84">
        <f t="shared" si="55"/>
        <v>0</v>
      </c>
      <c r="T184" s="51">
        <f t="shared" si="55"/>
        <v>1.1326474490934153</v>
      </c>
      <c r="U184" s="52">
        <f t="shared" si="55"/>
        <v>0</v>
      </c>
      <c r="V184" s="51">
        <f t="shared" si="55"/>
        <v>1.1326474490934153</v>
      </c>
      <c r="W184" s="270">
        <f t="shared" si="55"/>
        <v>0</v>
      </c>
      <c r="X184" s="271">
        <f t="shared" si="55"/>
        <v>0</v>
      </c>
      <c r="Y184" s="272">
        <f t="shared" si="55"/>
        <v>-0.21665412624604297</v>
      </c>
      <c r="Z184" s="270">
        <f t="shared" si="55"/>
        <v>0</v>
      </c>
      <c r="AA184" s="271">
        <f t="shared" si="55"/>
        <v>0</v>
      </c>
      <c r="AB184" s="272">
        <f t="shared" si="55"/>
        <v>0.64229320612764951</v>
      </c>
      <c r="AC184" s="270">
        <f t="shared" si="55"/>
        <v>0</v>
      </c>
      <c r="AD184" s="271">
        <f t="shared" si="55"/>
        <v>0</v>
      </c>
      <c r="AE184" s="272">
        <f t="shared" si="55"/>
        <v>-4.101516878349365E-2</v>
      </c>
      <c r="AF184" s="51">
        <f t="shared" si="55"/>
        <v>1.5172713601915291</v>
      </c>
      <c r="AL184" s="52"/>
    </row>
    <row r="185" spans="1:38" ht="15.75" x14ac:dyDescent="0.25">
      <c r="A185" s="43" t="s">
        <v>60</v>
      </c>
      <c r="B185" s="103">
        <f t="shared" ref="B185:L185" si="56">+B117-B48</f>
        <v>0</v>
      </c>
      <c r="C185" s="104">
        <f t="shared" si="56"/>
        <v>1.0980270620693372E-2</v>
      </c>
      <c r="D185" s="105">
        <f t="shared" si="56"/>
        <v>1.0740094769298665</v>
      </c>
      <c r="E185" s="106">
        <f t="shared" si="56"/>
        <v>0</v>
      </c>
      <c r="F185" s="234">
        <f t="shared" si="56"/>
        <v>0</v>
      </c>
      <c r="G185" s="107">
        <f t="shared" si="56"/>
        <v>0</v>
      </c>
      <c r="H185" s="106">
        <f t="shared" si="56"/>
        <v>0</v>
      </c>
      <c r="I185" s="109">
        <f t="shared" si="56"/>
        <v>0</v>
      </c>
      <c r="J185" s="107">
        <f t="shared" si="56"/>
        <v>0</v>
      </c>
      <c r="K185" s="103">
        <f t="shared" si="56"/>
        <v>0</v>
      </c>
      <c r="L185" s="105">
        <f t="shared" si="56"/>
        <v>1.0740094769298665</v>
      </c>
      <c r="M185" s="43" t="s">
        <v>61</v>
      </c>
      <c r="N185" s="103">
        <f t="shared" ref="N185:AF185" si="57">+N117-N48</f>
        <v>0</v>
      </c>
      <c r="O185" s="277">
        <f t="shared" si="57"/>
        <v>0</v>
      </c>
      <c r="P185" s="105">
        <f t="shared" si="57"/>
        <v>0</v>
      </c>
      <c r="Q185" s="106">
        <f t="shared" si="57"/>
        <v>0</v>
      </c>
      <c r="R185" s="109">
        <f t="shared" si="57"/>
        <v>0</v>
      </c>
      <c r="S185" s="107">
        <f t="shared" si="57"/>
        <v>0</v>
      </c>
      <c r="T185" s="110">
        <f t="shared" si="57"/>
        <v>1.0740094769298665</v>
      </c>
      <c r="U185" s="52">
        <f t="shared" si="57"/>
        <v>0</v>
      </c>
      <c r="V185" s="110">
        <f t="shared" si="57"/>
        <v>1.0740094769298665</v>
      </c>
      <c r="W185" s="278">
        <f t="shared" si="57"/>
        <v>0</v>
      </c>
      <c r="X185" s="279">
        <f t="shared" si="57"/>
        <v>-1.0399999999999999E-3</v>
      </c>
      <c r="Y185" s="280">
        <f t="shared" si="57"/>
        <v>-0.10172516639999998</v>
      </c>
      <c r="Z185" s="278">
        <f t="shared" si="57"/>
        <v>0</v>
      </c>
      <c r="AA185" s="279">
        <f t="shared" si="57"/>
        <v>3.3600000000000001E-3</v>
      </c>
      <c r="AB185" s="280">
        <f t="shared" si="57"/>
        <v>0.32865053760000001</v>
      </c>
      <c r="AC185" s="278">
        <f t="shared" si="57"/>
        <v>0</v>
      </c>
      <c r="AD185" s="279">
        <f t="shared" si="57"/>
        <v>3.2444620119367689E-4</v>
      </c>
      <c r="AE185" s="280">
        <f t="shared" si="57"/>
        <v>3.1734945965648714E-2</v>
      </c>
      <c r="AF185" s="110">
        <f t="shared" si="57"/>
        <v>1.3326697940955157</v>
      </c>
      <c r="AL185" s="52"/>
    </row>
    <row r="186" spans="1:38" ht="16.5" thickBot="1" x14ac:dyDescent="0.3">
      <c r="A186" s="68" t="s">
        <v>41</v>
      </c>
      <c r="B186" s="289">
        <f t="shared" ref="B186:L186" si="58">+B118-B49</f>
        <v>0</v>
      </c>
      <c r="C186" s="290">
        <f t="shared" si="58"/>
        <v>0</v>
      </c>
      <c r="D186" s="291">
        <f t="shared" si="58"/>
        <v>1.8563992913716802</v>
      </c>
      <c r="E186" s="292">
        <f t="shared" si="58"/>
        <v>0</v>
      </c>
      <c r="F186" s="293">
        <f t="shared" si="58"/>
        <v>0</v>
      </c>
      <c r="G186" s="294">
        <f t="shared" si="58"/>
        <v>0</v>
      </c>
      <c r="H186" s="292">
        <f t="shared" si="58"/>
        <v>0</v>
      </c>
      <c r="I186" s="295">
        <f t="shared" si="58"/>
        <v>0</v>
      </c>
      <c r="J186" s="294">
        <f t="shared" si="58"/>
        <v>0</v>
      </c>
      <c r="K186" s="289">
        <f t="shared" si="58"/>
        <v>0</v>
      </c>
      <c r="L186" s="291">
        <f t="shared" si="58"/>
        <v>1.8563992913716802</v>
      </c>
      <c r="M186" s="68" t="s">
        <v>41</v>
      </c>
      <c r="N186" s="289">
        <f t="shared" ref="N186:T186" si="59">+N118-N49</f>
        <v>0</v>
      </c>
      <c r="O186" s="296">
        <f t="shared" si="59"/>
        <v>0</v>
      </c>
      <c r="P186" s="291">
        <f t="shared" si="59"/>
        <v>0.35025763465159976</v>
      </c>
      <c r="Q186" s="292">
        <f t="shared" si="59"/>
        <v>0</v>
      </c>
      <c r="R186" s="295">
        <f t="shared" si="59"/>
        <v>0</v>
      </c>
      <c r="S186" s="294">
        <f t="shared" si="59"/>
        <v>0</v>
      </c>
      <c r="T186" s="78">
        <f t="shared" si="59"/>
        <v>2.2066569260232853</v>
      </c>
      <c r="U186" s="294"/>
      <c r="V186" s="78">
        <f t="shared" ref="V186:AF186" si="60">+V118-V49</f>
        <v>2.2066569260232853</v>
      </c>
      <c r="W186" s="297">
        <f t="shared" si="60"/>
        <v>0</v>
      </c>
      <c r="X186" s="298">
        <f t="shared" si="60"/>
        <v>0</v>
      </c>
      <c r="Y186" s="299">
        <f t="shared" si="60"/>
        <v>-0.31837929264604292</v>
      </c>
      <c r="Z186" s="297">
        <f t="shared" si="60"/>
        <v>0</v>
      </c>
      <c r="AA186" s="298">
        <f t="shared" si="60"/>
        <v>0</v>
      </c>
      <c r="AB186" s="299">
        <f t="shared" si="60"/>
        <v>0.97094374372764947</v>
      </c>
      <c r="AC186" s="297">
        <f t="shared" si="60"/>
        <v>0</v>
      </c>
      <c r="AD186" s="298">
        <f t="shared" si="60"/>
        <v>0</v>
      </c>
      <c r="AE186" s="299">
        <f t="shared" si="60"/>
        <v>-9.2802228178449075E-3</v>
      </c>
      <c r="AF186" s="78">
        <f t="shared" si="60"/>
        <v>2.8499411542870448</v>
      </c>
      <c r="AL186" s="294"/>
    </row>
    <row r="187" spans="1:38" ht="5.25" customHeight="1" x14ac:dyDescent="0.25">
      <c r="A187" s="43"/>
      <c r="B187" s="44"/>
      <c r="C187" s="45"/>
      <c r="D187" s="46"/>
      <c r="E187" s="83"/>
      <c r="F187" s="223"/>
      <c r="G187" s="84"/>
      <c r="H187" s="83"/>
      <c r="I187" s="85"/>
      <c r="J187" s="84"/>
      <c r="K187" s="44"/>
      <c r="L187" s="46"/>
      <c r="M187" s="43"/>
      <c r="N187" s="44"/>
      <c r="O187" s="258"/>
      <c r="P187" s="46"/>
      <c r="Q187" s="83"/>
      <c r="R187" s="85"/>
      <c r="S187" s="84">
        <f>+S119-S50</f>
        <v>0</v>
      </c>
      <c r="T187" s="51"/>
      <c r="U187" s="84"/>
      <c r="V187" s="51"/>
      <c r="W187" s="270"/>
      <c r="X187" s="271"/>
      <c r="Y187" s="272"/>
      <c r="Z187" s="270"/>
      <c r="AA187" s="271"/>
      <c r="AB187" s="272"/>
      <c r="AC187" s="270"/>
      <c r="AD187" s="271"/>
      <c r="AE187" s="272"/>
      <c r="AF187" s="51"/>
      <c r="AL187" s="84"/>
    </row>
    <row r="188" spans="1:38" ht="15.75" x14ac:dyDescent="0.25">
      <c r="A188" s="14" t="s">
        <v>62</v>
      </c>
      <c r="B188" s="15">
        <f t="shared" ref="B188:L188" si="61">+B120-B51</f>
        <v>0</v>
      </c>
      <c r="C188" s="127">
        <f t="shared" si="61"/>
        <v>0</v>
      </c>
      <c r="D188" s="17">
        <f t="shared" si="61"/>
        <v>48.768614890730419</v>
      </c>
      <c r="E188" s="285">
        <f t="shared" si="61"/>
        <v>0</v>
      </c>
      <c r="F188" s="227">
        <f t="shared" si="61"/>
        <v>0</v>
      </c>
      <c r="G188" s="17">
        <f t="shared" si="61"/>
        <v>6.8426678211184964</v>
      </c>
      <c r="H188" s="285">
        <f t="shared" si="61"/>
        <v>0</v>
      </c>
      <c r="I188" s="23">
        <f t="shared" si="61"/>
        <v>0</v>
      </c>
      <c r="J188" s="17">
        <f t="shared" si="61"/>
        <v>0.62684072134262259</v>
      </c>
      <c r="K188" s="15">
        <f t="shared" si="61"/>
        <v>0</v>
      </c>
      <c r="L188" s="17">
        <f t="shared" si="61"/>
        <v>56.23812343319139</v>
      </c>
      <c r="M188" s="14" t="s">
        <v>62</v>
      </c>
      <c r="N188" s="285">
        <f>+N120-N51</f>
        <v>0</v>
      </c>
      <c r="O188" s="23">
        <f>+O120-O51</f>
        <v>0</v>
      </c>
      <c r="P188" s="17">
        <f>+P120-P51</f>
        <v>7.9388204020316664</v>
      </c>
      <c r="Q188" s="129">
        <f>+Q120-Q51</f>
        <v>-260.26266599999997</v>
      </c>
      <c r="R188" s="23">
        <f>+R120-R51</f>
        <v>0</v>
      </c>
      <c r="S188" s="17">
        <f>+S120-S51</f>
        <v>0</v>
      </c>
      <c r="T188" s="51">
        <f>+T120-T51</f>
        <v>64.176943835223028</v>
      </c>
      <c r="U188" s="17"/>
      <c r="V188" s="51">
        <f t="shared" ref="V188:AF188" si="62">+V120-V51</f>
        <v>64.176943835223256</v>
      </c>
      <c r="W188" s="286">
        <f t="shared" si="62"/>
        <v>0</v>
      </c>
      <c r="X188" s="287">
        <f t="shared" si="62"/>
        <v>0</v>
      </c>
      <c r="Y188" s="300">
        <f t="shared" si="62"/>
        <v>-12.960233454495564</v>
      </c>
      <c r="Z188" s="286">
        <f t="shared" si="62"/>
        <v>0</v>
      </c>
      <c r="AA188" s="287">
        <f t="shared" si="62"/>
        <v>0</v>
      </c>
      <c r="AB188" s="300">
        <f t="shared" si="62"/>
        <v>30.604605559474376</v>
      </c>
      <c r="AC188" s="286">
        <f t="shared" si="62"/>
        <v>0</v>
      </c>
      <c r="AD188" s="287">
        <f t="shared" si="62"/>
        <v>0</v>
      </c>
      <c r="AE188" s="300">
        <f t="shared" si="62"/>
        <v>0.76250814463831063</v>
      </c>
      <c r="AF188" s="51">
        <f t="shared" si="62"/>
        <v>82.583824084840444</v>
      </c>
      <c r="AL188" s="17"/>
    </row>
    <row r="189" spans="1:38" ht="6" customHeight="1" thickBot="1" x14ac:dyDescent="0.3">
      <c r="A189" s="43"/>
      <c r="B189" s="44"/>
      <c r="C189" s="45"/>
      <c r="D189" s="46"/>
      <c r="E189" s="83"/>
      <c r="F189" s="223"/>
      <c r="G189" s="84"/>
      <c r="H189" s="83"/>
      <c r="I189" s="85"/>
      <c r="J189" s="84"/>
      <c r="K189" s="44"/>
      <c r="L189" s="46"/>
      <c r="M189" s="43"/>
      <c r="N189" s="44"/>
      <c r="O189" s="258"/>
      <c r="P189" s="46"/>
      <c r="Q189" s="83"/>
      <c r="R189" s="85"/>
      <c r="S189" s="84"/>
      <c r="T189" s="51"/>
      <c r="U189" s="84"/>
      <c r="V189" s="51"/>
      <c r="W189" s="270"/>
      <c r="X189" s="271"/>
      <c r="Y189" s="272"/>
      <c r="Z189" s="270"/>
      <c r="AA189" s="271"/>
      <c r="AB189" s="272"/>
      <c r="AC189" s="270"/>
      <c r="AD189" s="271"/>
      <c r="AE189" s="272"/>
      <c r="AF189" s="51"/>
      <c r="AL189" s="84"/>
    </row>
    <row r="190" spans="1:38" ht="18" x14ac:dyDescent="0.25">
      <c r="A190" s="140" t="s">
        <v>63</v>
      </c>
      <c r="B190" s="88"/>
      <c r="C190" s="92"/>
      <c r="D190" s="90"/>
      <c r="E190" s="91"/>
      <c r="F190" s="233"/>
      <c r="G190" s="93"/>
      <c r="H190" s="91"/>
      <c r="I190" s="95"/>
      <c r="J190" s="93"/>
      <c r="K190" s="88"/>
      <c r="L190" s="90"/>
      <c r="M190" s="140" t="s">
        <v>63</v>
      </c>
      <c r="N190" s="88"/>
      <c r="O190" s="273"/>
      <c r="P190" s="90"/>
      <c r="Q190" s="91"/>
      <c r="R190" s="95"/>
      <c r="S190" s="93"/>
      <c r="T190" s="41"/>
      <c r="U190" s="93"/>
      <c r="V190" s="41"/>
      <c r="W190" s="274"/>
      <c r="X190" s="275"/>
      <c r="Y190" s="276"/>
      <c r="Z190" s="274"/>
      <c r="AA190" s="275"/>
      <c r="AB190" s="276"/>
      <c r="AC190" s="274"/>
      <c r="AD190" s="275"/>
      <c r="AE190" s="276"/>
      <c r="AF190" s="41"/>
      <c r="AL190" s="93"/>
    </row>
    <row r="191" spans="1:38" ht="15.75" x14ac:dyDescent="0.25">
      <c r="A191" s="43" t="s">
        <v>95</v>
      </c>
      <c r="B191" s="44">
        <f>+B126-B58</f>
        <v>0</v>
      </c>
      <c r="C191" s="45">
        <f>+C126-C58</f>
        <v>0</v>
      </c>
      <c r="D191" s="46">
        <f>+D126-D58</f>
        <v>0</v>
      </c>
      <c r="E191" s="83"/>
      <c r="F191" s="223"/>
      <c r="G191" s="84"/>
      <c r="H191" s="83"/>
      <c r="I191" s="85"/>
      <c r="J191" s="84"/>
      <c r="K191" s="44">
        <f>+K126-K58</f>
        <v>0</v>
      </c>
      <c r="L191" s="46">
        <f>+L126-L58</f>
        <v>0</v>
      </c>
      <c r="M191" s="43" t="s">
        <v>46</v>
      </c>
      <c r="N191" s="44">
        <f t="shared" ref="N191:V191" si="63">+N126-N58</f>
        <v>0</v>
      </c>
      <c r="O191" s="258">
        <f t="shared" si="63"/>
        <v>0</v>
      </c>
      <c r="P191" s="46">
        <f t="shared" si="63"/>
        <v>0</v>
      </c>
      <c r="Q191" s="83">
        <f t="shared" si="63"/>
        <v>0</v>
      </c>
      <c r="R191" s="85">
        <f t="shared" si="63"/>
        <v>0</v>
      </c>
      <c r="S191" s="84">
        <f t="shared" si="63"/>
        <v>0</v>
      </c>
      <c r="T191" s="51">
        <f t="shared" si="63"/>
        <v>0</v>
      </c>
      <c r="U191" s="84">
        <f t="shared" si="63"/>
        <v>0</v>
      </c>
      <c r="V191" s="51">
        <f t="shared" si="63"/>
        <v>0</v>
      </c>
      <c r="W191" s="270"/>
      <c r="X191" s="271"/>
      <c r="Y191" s="272"/>
      <c r="Z191" s="270"/>
      <c r="AA191" s="271"/>
      <c r="AB191" s="272"/>
      <c r="AC191" s="270"/>
      <c r="AD191" s="271"/>
      <c r="AE191" s="272"/>
      <c r="AF191" s="301">
        <f>+AF126-AF58</f>
        <v>-0.16281719999999922</v>
      </c>
      <c r="AL191" s="84"/>
    </row>
    <row r="192" spans="1:38" ht="15.75" x14ac:dyDescent="0.25">
      <c r="A192" s="43"/>
      <c r="B192" s="44"/>
      <c r="C192" s="45"/>
      <c r="D192" s="46"/>
      <c r="E192" s="83"/>
      <c r="F192" s="223"/>
      <c r="G192" s="84"/>
      <c r="H192" s="83"/>
      <c r="I192" s="85"/>
      <c r="J192" s="84"/>
      <c r="K192" s="44"/>
      <c r="L192" s="46"/>
      <c r="M192" s="43"/>
      <c r="N192" s="44"/>
      <c r="O192" s="258"/>
      <c r="P192" s="46"/>
      <c r="Q192" s="83"/>
      <c r="R192" s="85"/>
      <c r="S192" s="84"/>
      <c r="T192" s="51"/>
      <c r="U192" s="84"/>
      <c r="V192" s="51"/>
      <c r="W192" s="270"/>
      <c r="X192" s="271"/>
      <c r="Y192" s="272"/>
      <c r="Z192" s="270"/>
      <c r="AA192" s="271"/>
      <c r="AB192" s="272"/>
      <c r="AC192" s="270"/>
      <c r="AD192" s="271"/>
      <c r="AE192" s="272"/>
      <c r="AF192" s="301"/>
      <c r="AL192" s="84"/>
    </row>
    <row r="193" spans="1:38" ht="15.75" x14ac:dyDescent="0.25">
      <c r="A193" s="43" t="s">
        <v>70</v>
      </c>
      <c r="B193" s="44">
        <f t="shared" ref="B193:D194" si="64">+B128-B60</f>
        <v>3.5411429479776402</v>
      </c>
      <c r="C193" s="45">
        <f t="shared" si="64"/>
        <v>1.0176623290675344</v>
      </c>
      <c r="D193" s="46">
        <f t="shared" si="64"/>
        <v>0.10496178</v>
      </c>
      <c r="E193" s="83"/>
      <c r="F193" s="223"/>
      <c r="G193" s="84"/>
      <c r="H193" s="83"/>
      <c r="I193" s="85"/>
      <c r="J193" s="84"/>
      <c r="K193" s="44">
        <f>+K128-K60</f>
        <v>3.5411429479776402</v>
      </c>
      <c r="L193" s="46">
        <f>+L128-L60</f>
        <v>0.10496178</v>
      </c>
      <c r="M193" s="43" t="s">
        <v>46</v>
      </c>
      <c r="N193" s="44">
        <f t="shared" ref="N193:V193" si="65">+N128-N60</f>
        <v>0</v>
      </c>
      <c r="O193" s="258">
        <f t="shared" si="65"/>
        <v>0</v>
      </c>
      <c r="P193" s="46">
        <f t="shared" si="65"/>
        <v>0</v>
      </c>
      <c r="Q193" s="83">
        <f t="shared" si="65"/>
        <v>0</v>
      </c>
      <c r="R193" s="85">
        <f t="shared" si="65"/>
        <v>0</v>
      </c>
      <c r="S193" s="84">
        <f t="shared" si="65"/>
        <v>0</v>
      </c>
      <c r="T193" s="51">
        <f t="shared" si="65"/>
        <v>0.10496178</v>
      </c>
      <c r="U193" s="84">
        <f t="shared" si="65"/>
        <v>0</v>
      </c>
      <c r="V193" s="51">
        <f t="shared" si="65"/>
        <v>3.60368778</v>
      </c>
      <c r="W193" s="270"/>
      <c r="X193" s="271"/>
      <c r="Y193" s="272"/>
      <c r="Z193" s="270"/>
      <c r="AA193" s="271"/>
      <c r="AB193" s="272"/>
      <c r="AC193" s="270"/>
      <c r="AD193" s="271"/>
      <c r="AE193" s="272"/>
      <c r="AF193" s="301">
        <f>+AF128-AF60</f>
        <v>0</v>
      </c>
      <c r="AL193" s="84"/>
    </row>
    <row r="194" spans="1:38" ht="16.5" thickBot="1" x14ac:dyDescent="0.3">
      <c r="A194" s="68" t="s">
        <v>41</v>
      </c>
      <c r="B194" s="69">
        <f t="shared" si="64"/>
        <v>0</v>
      </c>
      <c r="C194" s="73">
        <f t="shared" si="64"/>
        <v>0</v>
      </c>
      <c r="D194" s="71">
        <f t="shared" si="64"/>
        <v>0.10496178000000356</v>
      </c>
      <c r="E194" s="121"/>
      <c r="F194" s="235"/>
      <c r="G194" s="122"/>
      <c r="H194" s="121"/>
      <c r="I194" s="77"/>
      <c r="J194" s="122"/>
      <c r="K194" s="69">
        <f>+K129-K61</f>
        <v>0</v>
      </c>
      <c r="L194" s="71">
        <f>+L129-L61</f>
        <v>0.10496178000000356</v>
      </c>
      <c r="M194" s="68" t="s">
        <v>41</v>
      </c>
      <c r="N194" s="69">
        <f t="shared" ref="N194:T194" si="66">+N129-N61</f>
        <v>0</v>
      </c>
      <c r="O194" s="266">
        <f t="shared" si="66"/>
        <v>0</v>
      </c>
      <c r="P194" s="71">
        <f t="shared" si="66"/>
        <v>0</v>
      </c>
      <c r="Q194" s="121">
        <f t="shared" si="66"/>
        <v>0</v>
      </c>
      <c r="R194" s="77">
        <f t="shared" si="66"/>
        <v>0</v>
      </c>
      <c r="S194" s="122">
        <f t="shared" si="66"/>
        <v>0</v>
      </c>
      <c r="T194" s="144">
        <f t="shared" si="66"/>
        <v>0.10496178000000356</v>
      </c>
      <c r="U194" s="122"/>
      <c r="V194" s="144">
        <f>+V129-V61</f>
        <v>3.6036877800000013</v>
      </c>
      <c r="W194" s="267"/>
      <c r="X194" s="268"/>
      <c r="Y194" s="269"/>
      <c r="Z194" s="267"/>
      <c r="AA194" s="268"/>
      <c r="AB194" s="269"/>
      <c r="AC194" s="267"/>
      <c r="AD194" s="268"/>
      <c r="AE194" s="269"/>
      <c r="AF194" s="216">
        <f>+AF129-AF61</f>
        <v>-0.16281719999999922</v>
      </c>
      <c r="AL194" s="122"/>
    </row>
    <row r="195" spans="1:38" ht="6.75" customHeight="1" x14ac:dyDescent="0.25">
      <c r="A195" s="14"/>
      <c r="B195" s="15"/>
      <c r="C195" s="127"/>
      <c r="D195" s="17"/>
      <c r="E195" s="22"/>
      <c r="F195" s="227"/>
      <c r="G195" s="24"/>
      <c r="H195" s="22"/>
      <c r="I195" s="23"/>
      <c r="J195" s="24"/>
      <c r="K195" s="15"/>
      <c r="L195" s="17"/>
      <c r="M195" s="14"/>
      <c r="N195" s="15"/>
      <c r="O195" s="20"/>
      <c r="P195" s="17"/>
      <c r="Q195" s="22"/>
      <c r="R195" s="23"/>
      <c r="S195" s="24"/>
      <c r="T195" s="146"/>
      <c r="U195" s="24"/>
      <c r="V195" s="146"/>
      <c r="W195" s="286"/>
      <c r="X195" s="287"/>
      <c r="Y195" s="302"/>
      <c r="Z195" s="286"/>
      <c r="AA195" s="287"/>
      <c r="AB195" s="302"/>
      <c r="AC195" s="286"/>
      <c r="AD195" s="287"/>
      <c r="AE195" s="302"/>
      <c r="AF195" s="303"/>
      <c r="AL195" s="24"/>
    </row>
    <row r="196" spans="1:38" ht="18" x14ac:dyDescent="0.25">
      <c r="A196" s="29" t="s">
        <v>73</v>
      </c>
      <c r="B196" s="148">
        <f t="shared" ref="B196:L196" si="67">+B131-B63</f>
        <v>0</v>
      </c>
      <c r="C196" s="149">
        <f t="shared" si="67"/>
        <v>0</v>
      </c>
      <c r="D196" s="150">
        <f t="shared" si="67"/>
        <v>48.873576670730358</v>
      </c>
      <c r="E196" s="148">
        <f t="shared" si="67"/>
        <v>0</v>
      </c>
      <c r="F196" s="149">
        <f t="shared" si="67"/>
        <v>0</v>
      </c>
      <c r="G196" s="150">
        <f t="shared" si="67"/>
        <v>6.8426678211184964</v>
      </c>
      <c r="H196" s="148">
        <f t="shared" si="67"/>
        <v>0</v>
      </c>
      <c r="I196" s="152">
        <f t="shared" si="67"/>
        <v>0</v>
      </c>
      <c r="J196" s="150">
        <f t="shared" si="67"/>
        <v>0.62684072134262259</v>
      </c>
      <c r="K196" s="148">
        <f t="shared" si="67"/>
        <v>0</v>
      </c>
      <c r="L196" s="150">
        <f t="shared" si="67"/>
        <v>56.343085213191443</v>
      </c>
      <c r="M196" s="29" t="s">
        <v>73</v>
      </c>
      <c r="N196" s="148">
        <f t="shared" ref="N196:T196" si="68">+N131-N63</f>
        <v>0</v>
      </c>
      <c r="O196" s="152">
        <f t="shared" si="68"/>
        <v>0</v>
      </c>
      <c r="P196" s="150">
        <f t="shared" si="68"/>
        <v>7.9388204020316664</v>
      </c>
      <c r="Q196" s="148">
        <f t="shared" si="68"/>
        <v>-260.26266599999997</v>
      </c>
      <c r="R196" s="152">
        <f t="shared" si="68"/>
        <v>0</v>
      </c>
      <c r="S196" s="150">
        <f t="shared" si="68"/>
        <v>0</v>
      </c>
      <c r="T196" s="153">
        <f t="shared" si="68"/>
        <v>64.281905615222968</v>
      </c>
      <c r="U196" s="150"/>
      <c r="V196" s="153">
        <f t="shared" ref="V196:AF196" si="69">+V131-V63</f>
        <v>67.780631615223228</v>
      </c>
      <c r="W196" s="304">
        <f t="shared" si="69"/>
        <v>0</v>
      </c>
      <c r="X196" s="305">
        <f t="shared" si="69"/>
        <v>0</v>
      </c>
      <c r="Y196" s="306">
        <f t="shared" si="69"/>
        <v>-13.123050654495563</v>
      </c>
      <c r="Z196" s="304">
        <f t="shared" si="69"/>
        <v>0</v>
      </c>
      <c r="AA196" s="305">
        <f t="shared" si="69"/>
        <v>0</v>
      </c>
      <c r="AB196" s="306">
        <f t="shared" si="69"/>
        <v>30.604605559474372</v>
      </c>
      <c r="AC196" s="304">
        <f t="shared" si="69"/>
        <v>0</v>
      </c>
      <c r="AD196" s="305">
        <f t="shared" si="69"/>
        <v>0</v>
      </c>
      <c r="AE196" s="306">
        <f t="shared" si="69"/>
        <v>0.76250814463831063</v>
      </c>
      <c r="AF196" s="153">
        <f t="shared" si="69"/>
        <v>82.421006884840381</v>
      </c>
      <c r="AL196" s="150"/>
    </row>
    <row r="197" spans="1:38" ht="6" customHeight="1" x14ac:dyDescent="0.25">
      <c r="A197" s="43"/>
      <c r="B197" s="44"/>
      <c r="C197" s="45"/>
      <c r="D197" s="46"/>
      <c r="E197" s="44"/>
      <c r="F197" s="45"/>
      <c r="G197" s="46"/>
      <c r="H197" s="44"/>
      <c r="I197" s="82"/>
      <c r="J197" s="46"/>
      <c r="K197" s="44"/>
      <c r="L197" s="46"/>
      <c r="M197" s="43"/>
      <c r="N197" s="44"/>
      <c r="O197" s="82"/>
      <c r="P197" s="46"/>
      <c r="Q197" s="44"/>
      <c r="R197" s="82"/>
      <c r="S197" s="46"/>
      <c r="T197" s="51"/>
      <c r="U197" s="46"/>
      <c r="V197" s="51"/>
      <c r="W197" s="259"/>
      <c r="X197" s="260"/>
      <c r="Y197" s="261"/>
      <c r="Z197" s="259"/>
      <c r="AA197" s="260"/>
      <c r="AB197" s="261"/>
      <c r="AC197" s="259"/>
      <c r="AD197" s="260"/>
      <c r="AE197" s="261"/>
      <c r="AF197" s="51"/>
      <c r="AL197" s="46"/>
    </row>
    <row r="198" spans="1:38" ht="15.75" x14ac:dyDescent="0.25">
      <c r="A198" s="14" t="s">
        <v>74</v>
      </c>
      <c r="B198" s="15">
        <f t="shared" ref="B198:L198" si="70">+B133-B65</f>
        <v>0</v>
      </c>
      <c r="C198" s="127">
        <f t="shared" si="70"/>
        <v>0</v>
      </c>
      <c r="D198" s="17">
        <f t="shared" si="70"/>
        <v>0</v>
      </c>
      <c r="E198" s="15">
        <f t="shared" si="70"/>
        <v>0</v>
      </c>
      <c r="F198" s="127">
        <f t="shared" si="70"/>
        <v>0</v>
      </c>
      <c r="G198" s="17">
        <f t="shared" si="70"/>
        <v>0</v>
      </c>
      <c r="H198" s="15">
        <f t="shared" si="70"/>
        <v>0</v>
      </c>
      <c r="I198" s="16">
        <f t="shared" si="70"/>
        <v>0</v>
      </c>
      <c r="J198" s="17">
        <f t="shared" si="70"/>
        <v>0</v>
      </c>
      <c r="K198" s="15">
        <f t="shared" si="70"/>
        <v>0</v>
      </c>
      <c r="L198" s="17">
        <f t="shared" si="70"/>
        <v>0</v>
      </c>
      <c r="M198" s="14" t="s">
        <v>75</v>
      </c>
      <c r="N198" s="15">
        <f t="shared" ref="N198:T198" si="71">+N133-N65</f>
        <v>0</v>
      </c>
      <c r="O198" s="16">
        <f t="shared" si="71"/>
        <v>0</v>
      </c>
      <c r="P198" s="17">
        <f t="shared" si="71"/>
        <v>0</v>
      </c>
      <c r="Q198" s="15">
        <f t="shared" si="71"/>
        <v>0</v>
      </c>
      <c r="R198" s="16">
        <f t="shared" si="71"/>
        <v>0</v>
      </c>
      <c r="S198" s="17">
        <f t="shared" si="71"/>
        <v>0</v>
      </c>
      <c r="T198" s="146">
        <f t="shared" si="71"/>
        <v>0</v>
      </c>
      <c r="U198" s="17"/>
      <c r="V198" s="146">
        <f t="shared" ref="V198:AF198" si="72">+V133-V65</f>
        <v>0</v>
      </c>
      <c r="W198" s="307">
        <f t="shared" si="72"/>
        <v>0</v>
      </c>
      <c r="X198" s="308">
        <f t="shared" si="72"/>
        <v>0</v>
      </c>
      <c r="Y198" s="300">
        <f t="shared" si="72"/>
        <v>0</v>
      </c>
      <c r="Z198" s="307">
        <f t="shared" si="72"/>
        <v>0</v>
      </c>
      <c r="AA198" s="308">
        <f t="shared" si="72"/>
        <v>0</v>
      </c>
      <c r="AB198" s="300">
        <f t="shared" si="72"/>
        <v>0</v>
      </c>
      <c r="AC198" s="307">
        <f t="shared" si="72"/>
        <v>0</v>
      </c>
      <c r="AD198" s="308">
        <f t="shared" si="72"/>
        <v>0</v>
      </c>
      <c r="AE198" s="300">
        <f t="shared" si="72"/>
        <v>0</v>
      </c>
      <c r="AF198" s="146">
        <f t="shared" si="72"/>
        <v>0</v>
      </c>
      <c r="AL198" s="17"/>
    </row>
    <row r="199" spans="1:38" ht="3" customHeight="1" x14ac:dyDescent="0.25">
      <c r="A199" s="43"/>
      <c r="B199" s="44"/>
      <c r="C199" s="45"/>
      <c r="D199" s="46"/>
      <c r="E199" s="44"/>
      <c r="F199" s="45"/>
      <c r="G199" s="46"/>
      <c r="H199" s="44"/>
      <c r="I199" s="82"/>
      <c r="J199" s="46"/>
      <c r="K199" s="44"/>
      <c r="L199" s="46"/>
      <c r="M199" s="43"/>
      <c r="N199" s="44"/>
      <c r="O199" s="82"/>
      <c r="P199" s="46"/>
      <c r="Q199" s="44"/>
      <c r="R199" s="82"/>
      <c r="S199" s="46"/>
      <c r="T199" s="51"/>
      <c r="U199" s="46"/>
      <c r="V199" s="51"/>
      <c r="W199" s="259"/>
      <c r="X199" s="260"/>
      <c r="Y199" s="261"/>
      <c r="Z199" s="259"/>
      <c r="AA199" s="260"/>
      <c r="AB199" s="261"/>
      <c r="AC199" s="259"/>
      <c r="AD199" s="260"/>
      <c r="AE199" s="261"/>
      <c r="AF199" s="51"/>
      <c r="AL199" s="46"/>
    </row>
    <row r="200" spans="1:38" ht="23.25" customHeight="1" thickBot="1" x14ac:dyDescent="0.45">
      <c r="A200" s="161" t="s">
        <v>76</v>
      </c>
      <c r="B200" s="162">
        <f t="shared" ref="B200:L200" si="73">+B135-B67</f>
        <v>0</v>
      </c>
      <c r="C200" s="163">
        <f t="shared" si="73"/>
        <v>0</v>
      </c>
      <c r="D200" s="164">
        <f t="shared" si="73"/>
        <v>48.873576670730358</v>
      </c>
      <c r="E200" s="162">
        <f t="shared" si="73"/>
        <v>0</v>
      </c>
      <c r="F200" s="163">
        <f t="shared" si="73"/>
        <v>0</v>
      </c>
      <c r="G200" s="164">
        <f t="shared" si="73"/>
        <v>6.8426678211184964</v>
      </c>
      <c r="H200" s="162">
        <f t="shared" si="73"/>
        <v>0</v>
      </c>
      <c r="I200" s="166">
        <f t="shared" si="73"/>
        <v>0</v>
      </c>
      <c r="J200" s="164">
        <f t="shared" si="73"/>
        <v>0.62684072134262259</v>
      </c>
      <c r="K200" s="162">
        <f t="shared" si="73"/>
        <v>0</v>
      </c>
      <c r="L200" s="164">
        <f t="shared" si="73"/>
        <v>56.343085213191443</v>
      </c>
      <c r="M200" s="161" t="s">
        <v>76</v>
      </c>
      <c r="N200" s="162">
        <f t="shared" ref="N200:T200" si="74">+N135-N67</f>
        <v>0</v>
      </c>
      <c r="O200" s="166">
        <f t="shared" si="74"/>
        <v>0</v>
      </c>
      <c r="P200" s="164">
        <f t="shared" si="74"/>
        <v>7.9388204020316664</v>
      </c>
      <c r="Q200" s="162">
        <f t="shared" si="74"/>
        <v>-260.26266599999997</v>
      </c>
      <c r="R200" s="166">
        <f t="shared" si="74"/>
        <v>0</v>
      </c>
      <c r="S200" s="164">
        <f t="shared" si="74"/>
        <v>0</v>
      </c>
      <c r="T200" s="167">
        <f t="shared" si="74"/>
        <v>64.281905615222968</v>
      </c>
      <c r="U200" s="164"/>
      <c r="V200" s="167">
        <f t="shared" ref="V200:AF200" si="75">+V135-V67</f>
        <v>67.780631615223228</v>
      </c>
      <c r="W200" s="309">
        <f t="shared" si="75"/>
        <v>0</v>
      </c>
      <c r="X200" s="310">
        <f t="shared" si="75"/>
        <v>0</v>
      </c>
      <c r="Y200" s="311">
        <f t="shared" si="75"/>
        <v>-13.123050654495563</v>
      </c>
      <c r="Z200" s="309">
        <f t="shared" si="75"/>
        <v>0</v>
      </c>
      <c r="AA200" s="310">
        <f t="shared" si="75"/>
        <v>0</v>
      </c>
      <c r="AB200" s="311">
        <f t="shared" si="75"/>
        <v>30.604605559474372</v>
      </c>
      <c r="AC200" s="309">
        <f t="shared" si="75"/>
        <v>0</v>
      </c>
      <c r="AD200" s="310">
        <f t="shared" si="75"/>
        <v>0</v>
      </c>
      <c r="AE200" s="311">
        <f t="shared" si="75"/>
        <v>0.76250814463831063</v>
      </c>
      <c r="AF200" s="167">
        <f t="shared" si="75"/>
        <v>82.421006884840381</v>
      </c>
      <c r="AL200" s="164"/>
    </row>
    <row r="201" spans="1:38" x14ac:dyDescent="0.2">
      <c r="A201" s="312"/>
      <c r="B201" s="313"/>
      <c r="C201" s="314"/>
      <c r="D201" s="315"/>
      <c r="E201" s="316"/>
      <c r="F201" s="317"/>
      <c r="G201" s="316"/>
      <c r="H201" s="318"/>
      <c r="I201" s="316"/>
      <c r="J201" s="319"/>
      <c r="K201" s="320"/>
      <c r="L201" s="321"/>
      <c r="M201" s="322"/>
      <c r="N201" s="313"/>
      <c r="O201" s="323"/>
      <c r="P201" s="315"/>
      <c r="Q201" s="316"/>
      <c r="R201" s="316"/>
      <c r="S201" s="316"/>
      <c r="T201" s="324"/>
    </row>
    <row r="202" spans="1:38" ht="18.75" x14ac:dyDescent="0.25">
      <c r="A202" s="14" t="s">
        <v>77</v>
      </c>
      <c r="B202" s="325"/>
      <c r="C202" s="326"/>
      <c r="D202" s="17">
        <f>+D137-D69</f>
        <v>0.31896553660345006</v>
      </c>
      <c r="E202" s="327"/>
      <c r="F202" s="328"/>
      <c r="G202" s="329">
        <f>+G137-G69</f>
        <v>0</v>
      </c>
      <c r="H202" s="330"/>
      <c r="I202" s="327"/>
      <c r="J202" s="17">
        <f>+J137-J69</f>
        <v>0</v>
      </c>
      <c r="K202" s="331"/>
      <c r="L202" s="17">
        <f>+L137-L69</f>
        <v>0.31896553660345006</v>
      </c>
      <c r="M202" s="193"/>
      <c r="N202" s="325"/>
      <c r="O202" s="332"/>
      <c r="P202" s="17">
        <f>+P137-P69</f>
        <v>0</v>
      </c>
      <c r="Q202" s="327"/>
      <c r="R202" s="327"/>
      <c r="S202" s="329">
        <f>+S137-S69</f>
        <v>0</v>
      </c>
      <c r="T202" s="51">
        <f>+T137-T69</f>
        <v>0.31896553660345006</v>
      </c>
    </row>
    <row r="203" spans="1:38" s="343" customFormat="1" ht="18.75" thickBot="1" x14ac:dyDescent="0.3">
      <c r="A203" s="251" t="s">
        <v>78</v>
      </c>
      <c r="B203" s="333"/>
      <c r="C203" s="334"/>
      <c r="D203" s="335">
        <f>+D138-D70</f>
        <v>49.192542207333872</v>
      </c>
      <c r="E203" s="336"/>
      <c r="F203" s="337"/>
      <c r="G203" s="338">
        <f>+G138-G70</f>
        <v>0</v>
      </c>
      <c r="H203" s="339"/>
      <c r="I203" s="336"/>
      <c r="J203" s="335">
        <f>+J138-J70</f>
        <v>0</v>
      </c>
      <c r="K203" s="340"/>
      <c r="L203" s="335">
        <f>+L138-L70</f>
        <v>56.662050749794844</v>
      </c>
      <c r="M203" s="254"/>
      <c r="N203" s="333"/>
      <c r="O203" s="341"/>
      <c r="P203" s="335">
        <f>+P138-P70</f>
        <v>0</v>
      </c>
      <c r="Q203" s="336"/>
      <c r="R203" s="336"/>
      <c r="S203" s="338">
        <f>+S138-S70</f>
        <v>0</v>
      </c>
      <c r="T203" s="342">
        <f>+T138-T70</f>
        <v>64.600871151826368</v>
      </c>
      <c r="V203" s="344"/>
      <c r="W203" s="157"/>
      <c r="X203" s="157"/>
      <c r="Y203" s="157"/>
      <c r="Z203" s="157"/>
      <c r="AA203" s="157"/>
      <c r="AB203" s="157"/>
      <c r="AC203" s="157"/>
      <c r="AD203" s="157"/>
      <c r="AE203" s="157"/>
      <c r="AF203" s="344"/>
    </row>
    <row r="204" spans="1:38" x14ac:dyDescent="0.2">
      <c r="F204" s="345"/>
    </row>
    <row r="205" spans="1:38" x14ac:dyDescent="0.2">
      <c r="A205" s="2" t="str">
        <f>A140</f>
        <v>(1) Illustrates energy for unmetered customers, as well as LED and Non-LED Streetlights</v>
      </c>
      <c r="F205" s="345"/>
    </row>
    <row r="206" spans="1:38" x14ac:dyDescent="0.2">
      <c r="A206" s="2" t="str">
        <f>A141</f>
        <v>(2) Per kWh charge is not applicable as the class is made up of a number of rates</v>
      </c>
      <c r="F206" s="345"/>
    </row>
    <row r="207" spans="1:38" x14ac:dyDescent="0.2">
      <c r="F207" s="345"/>
    </row>
    <row r="208" spans="1:38" x14ac:dyDescent="0.2">
      <c r="F208" s="345"/>
    </row>
    <row r="209" spans="6:6" x14ac:dyDescent="0.2">
      <c r="F209" s="345"/>
    </row>
    <row r="210" spans="6:6" x14ac:dyDescent="0.2">
      <c r="F210" s="345"/>
    </row>
    <row r="211" spans="6:6" x14ac:dyDescent="0.2">
      <c r="F211" s="345"/>
    </row>
    <row r="212" spans="6:6" x14ac:dyDescent="0.2">
      <c r="F212" s="345"/>
    </row>
  </sheetData>
  <mergeCells count="30">
    <mergeCell ref="Z144:AB144"/>
    <mergeCell ref="AC144:AE144"/>
    <mergeCell ref="W76:Y76"/>
    <mergeCell ref="Z76:AB76"/>
    <mergeCell ref="AC76:AE76"/>
    <mergeCell ref="Q144:S144"/>
    <mergeCell ref="W144:Y144"/>
    <mergeCell ref="B76:D76"/>
    <mergeCell ref="E76:G76"/>
    <mergeCell ref="H76:J76"/>
    <mergeCell ref="K76:L76"/>
    <mergeCell ref="N76:P76"/>
    <mergeCell ref="Q76:S76"/>
    <mergeCell ref="B144:D144"/>
    <mergeCell ref="E144:G144"/>
    <mergeCell ref="H144:J144"/>
    <mergeCell ref="K144:L144"/>
    <mergeCell ref="N144:P144"/>
    <mergeCell ref="AN7:AN10"/>
    <mergeCell ref="B7:D7"/>
    <mergeCell ref="E7:G7"/>
    <mergeCell ref="H7:J7"/>
    <mergeCell ref="K7:L7"/>
    <mergeCell ref="N7:P7"/>
    <mergeCell ref="Q7:S7"/>
    <mergeCell ref="W7:Y7"/>
    <mergeCell ref="Z7:AB7"/>
    <mergeCell ref="AC7:AE7"/>
    <mergeCell ref="AH7:AI8"/>
    <mergeCell ref="AM7:AM10"/>
  </mergeCells>
  <printOptions horizontalCentered="1" verticalCentered="1"/>
  <pageMargins left="0.15748031496063" right="0.15748031496063" top="0.15748031496063" bottom="0.47244094488188998" header="0.15748031496063" footer="0.15748031496063"/>
  <pageSetup paperSize="17" scale="47" fitToHeight="3" orientation="landscape" r:id="rId1"/>
  <headerFooter alignWithMargins="0">
    <oddFooter>&amp;LPrinted at &amp;T on &amp;D&amp;C&amp;P&amp;RMarketing, NSPI</oddFooter>
  </headerFooter>
  <rowBreaks count="2" manualBreakCount="2">
    <brk id="73" max="16383" man="1"/>
    <brk id="142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IR_Responder xmlns="822eb48b-4086-4975-a416-616e3b543b70">15</IR_Responder>
    <IR_Owner xmlns="822eb48b-4086-4975-a416-616e3b543b70">
      <UserInfo>
        <DisplayName>GRUS, VOYTEK</DisplayName>
        <AccountId>48</AccountId>
        <AccountType/>
      </UserInfo>
    </IR_Owner>
    <IR_Subtopic xmlns="822eb48b-4086-4975-a416-616e3b543b70">215</IR_Subtopic>
    <IR_Witness xmlns="822eb48b-4086-4975-a416-616e3b543b70">
      <UserInfo>
        <DisplayName/>
        <AccountId xsi:nil="true"/>
        <AccountType/>
      </UserInfo>
    </IR_Witness>
    <IR_Filing_Date xmlns="822eb48b-4086-4975-a416-616e3b543b70">2012-06-25T03:00:00+00:00</IR_Filing_Date>
    <IR_Received_Date xmlns="822eb48b-4086-4975-a416-616e3b543b70">2012-06-11T03:00:00+00:00</IR_Received_Date>
    <IR_Description_Field xmlns="822eb48b-4086-4975-a416-616e3b543b70" xsi:nil="true"/>
    <IR_Writer xmlns="822eb48b-4086-4975-a416-616e3b543b70">
      <UserInfo>
        <DisplayName>POWER, LISA</DisplayName>
        <AccountId>343</AccountId>
        <AccountType/>
      </UserInfo>
    </IR_Writer>
    <IR_Context xmlns="822eb48b-4086-4975-a416-616e3b543b70">20</IR_Context>
    <IR_Status xmlns="822eb48b-4086-4975-a416-616e3b543b70">20</IR_Status>
    <IR_Review_Sort xmlns="822eb48b-4086-4975-a416-616e3b543b70">CA IR 051-075</IR_Review_Sort>
    <IR_Requester xmlns="822eb48b-4086-4975-a416-616e3b543b70">9</IR_Request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B90F1B5607C74BB9C830BB25E50669" ma:contentTypeVersion="55" ma:contentTypeDescription="Create a new document." ma:contentTypeScope="" ma:versionID="d6e52b21690fa7b5c978f34ab5efd2e2">
  <xsd:schema xmlns:xsd="http://www.w3.org/2001/XMLSchema" xmlns:p="http://schemas.microsoft.com/office/2006/metadata/properties" xmlns:ns2="822eb48b-4086-4975-a416-616e3b543b70" targetNamespace="http://schemas.microsoft.com/office/2006/metadata/properties" ma:root="true" ma:fieldsID="3b053c320a80724c34dc6ff8ff152b76" ns2:_="">
    <xsd:import namespace="822eb48b-4086-4975-a416-616e3b543b70"/>
    <xsd:element name="properties">
      <xsd:complexType>
        <xsd:sequence>
          <xsd:element name="documentManagement">
            <xsd:complexType>
              <xsd:all>
                <xsd:element ref="ns2:IR_Requester" minOccurs="0"/>
                <xsd:element ref="ns2:IR_Responder" minOccurs="0"/>
                <xsd:element ref="ns2:IR_Writer" minOccurs="0"/>
                <xsd:element ref="ns2:IR_Owner" minOccurs="0"/>
                <xsd:element ref="ns2:IR_Context" minOccurs="0"/>
                <xsd:element ref="ns2:IR_Subtopic" minOccurs="0"/>
                <xsd:element ref="ns2:IR_Witness" minOccurs="0"/>
                <xsd:element ref="ns2:IR_Status" minOccurs="0"/>
                <xsd:element ref="ns2:IR_Received_Date" minOccurs="0"/>
                <xsd:element ref="ns2:IR_Filing_Date" minOccurs="0"/>
                <xsd:element ref="ns2:IR_Review_Sort" minOccurs="0"/>
                <xsd:element ref="ns2:IR_Description_Fiel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22eb48b-4086-4975-a416-616e3b543b70" elementFormDefault="qualified">
    <xsd:import namespace="http://schemas.microsoft.com/office/2006/documentManagement/types"/>
    <xsd:element name="IR_Requester" ma:index="2" nillable="true" ma:displayName="IR_Requester" ma:description="Indicate the Organization that requested the IR when uploading documents or attachments." ma:list="{464fe624-c507-4086-8888-e519c66fb475}" ma:internalName="IR_Requester" ma:readOnly="false" ma:showField="Title">
      <xsd:simpleType>
        <xsd:restriction base="dms:Lookup"/>
      </xsd:simpleType>
    </xsd:element>
    <xsd:element name="IR_Responder" ma:index="3" nillable="true" ma:displayName="IR_Responder" ma:description="Filled in automatically." ma:list="{464fe624-c507-4086-8888-e519c66fb475}" ma:internalName="IR_Responder" ma:readOnly="false" ma:showField="Title">
      <xsd:simpleType>
        <xsd:restriction base="dms:Lookup"/>
      </xsd:simpleType>
    </xsd:element>
    <xsd:element name="IR_Writer" ma:index="4" nillable="true" ma:displayName="IR_Writer" ma:description="Indicate the IR Writer when uploading documents or attachments." ma:list="UserInfo" ma:internalName="IR_Writ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R_Owner" ma:index="5" nillable="true" ma:displayName="IR_Owner" ma:description="Indicate the IR owner when uploading documents or attachments." ma:list="UserInfo" ma:internalName="IR_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R_Context" ma:index="6" nillable="true" ma:displayName="IR_Topic" ma:description="Owner to specify the IR topic." ma:list="{611c999e-c140-417a-870a-60967b95bee9}" ma:internalName="IR_Context" ma:readOnly="false" ma:showField="Title">
      <xsd:simpleType>
        <xsd:restriction base="dms:Lookup"/>
      </xsd:simpleType>
    </xsd:element>
    <xsd:element name="IR_Subtopic" ma:index="7" nillable="true" ma:displayName="IR_Subtopic" ma:description="Owner to specify the IR subtopic." ma:list="{91b8423b-b1bf-46c1-8e52-5d6718047fdd}" ma:internalName="IR_Subtopic" ma:readOnly="false" ma:showField="Title">
      <xsd:simpleType>
        <xsd:restriction base="dms:Lookup"/>
      </xsd:simpleType>
    </xsd:element>
    <xsd:element name="IR_Witness" ma:index="8" nillable="true" ma:displayName="IR_Reviewers" ma:list="UserInfo" ma:internalName="IR_Witness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R_Status" ma:index="9" nillable="true" ma:displayName="IR_Status" ma:description="Filled in automatically.  Default status is 02a Writers - Write." ma:list="{90463e44-9153-443e-9356-798682429b83}" ma:internalName="IR_Status" ma:readOnly="false" ma:showField="Title">
      <xsd:simpleType>
        <xsd:restriction base="dms:Lookup"/>
      </xsd:simpleType>
    </xsd:element>
    <xsd:element name="IR_Received_Date" ma:index="10" nillable="true" ma:displayName="IR_Received_Date" ma:default="2012-06-11T14:00:00Z" ma:description="Filled in automatically." ma:format="DateOnly" ma:internalName="IR_Received_Date">
      <xsd:simpleType>
        <xsd:restriction base="dms:DateTime"/>
      </xsd:simpleType>
    </xsd:element>
    <xsd:element name="IR_Filing_Date" ma:index="11" nillable="true" ma:displayName="IR_Filing_Date" ma:default="2012-06-25T14:00:00Z" ma:description="Filled in automatically." ma:format="DateOnly" ma:internalName="IR_Filing_Date">
      <xsd:simpleType>
        <xsd:restriction base="dms:DateTime"/>
      </xsd:simpleType>
    </xsd:element>
    <xsd:element name="IR_Review_Sort" ma:index="12" nillable="true" ma:displayName="IR_Review_Sorting" ma:description="Completed by Regulatory." ma:format="Dropdown" ma:internalName="IR_Review_Sort">
      <xsd:simpleType>
        <xsd:restriction base="dms:Choice">
          <xsd:enumeration value="completed by RA"/>
          <xsd:enumeration value="Avon IR 001-025"/>
          <xsd:enumeration value="Avon IR 026-050"/>
          <xsd:enumeration value="Avon IR 051-075"/>
          <xsd:enumeration value="Avon IR 076-100"/>
          <xsd:enumeration value="Booth IR 001-025"/>
          <xsd:enumeration value="Bowater IR 001-025"/>
          <xsd:enumeration value="Bowater IR 026-050"/>
          <xsd:enumeration value="CA IR 001-025"/>
          <xsd:enumeration value="CA IR 026-050"/>
          <xsd:enumeration value="CA IR 051-075"/>
          <xsd:enumeration value="CA IR 076-100"/>
          <xsd:enumeration value="Eckler IR 001-025"/>
          <xsd:enumeration value="HRM IR 001-025"/>
          <xsd:enumeration value="HRM IR 026-050"/>
          <xsd:enumeration value="Larkin IR 001-025"/>
          <xsd:enumeration value="Liberal IR 001-025"/>
          <xsd:enumeration value="Liberty IR 001-025"/>
          <xsd:enumeration value="Liberty IR 026-050"/>
          <xsd:enumeration value="Liberty IR 051-075"/>
          <xsd:enumeration value="Liberty IR 076-100"/>
          <xsd:enumeration value="Multeese IR 001-025"/>
          <xsd:enumeration value="Multeese IR 026-050"/>
          <xsd:enumeration value="Multeese IR 051-075"/>
          <xsd:enumeration value="MEU IR 001-025"/>
          <xsd:enumeration value="MEU IR 026-050"/>
          <xsd:enumeration value="NSDOE IR 001-025"/>
          <xsd:enumeration value="NSE IR 001-025"/>
          <xsd:enumeration value="NSUARB IR 001-025"/>
          <xsd:enumeration value="NSUARB IR 026-050"/>
          <xsd:enumeration value="PC IR 001-025"/>
          <xsd:enumeration value="SBA IR 001-025"/>
          <xsd:enumeration value="SBA IR 026-050"/>
          <xsd:enumeration value="SBA IR 051-075"/>
          <xsd:enumeration value="Synapse IR 001-025"/>
          <xsd:enumeration value="Test IR 001-025"/>
        </xsd:restriction>
      </xsd:simpleType>
    </xsd:element>
    <xsd:element name="IR_Description_Field" ma:index="13" nillable="true" ma:displayName="IR_Description" ma:description="Regulatory to provide a description of each IR" ma:internalName="IR_Description_Field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7" ma:displayName="Content Type" ma:readOnly="tru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003C8FC6-4E71-4C94-B668-C6369B2E7D74}"/>
</file>

<file path=customXml/itemProps2.xml><?xml version="1.0" encoding="utf-8"?>
<ds:datastoreItem xmlns:ds="http://schemas.openxmlformats.org/officeDocument/2006/customXml" ds:itemID="{ED77FA5A-A6FD-457D-B4A8-C6193F7F186F}"/>
</file>

<file path=customXml/itemProps3.xml><?xml version="1.0" encoding="utf-8"?>
<ds:datastoreItem xmlns:ds="http://schemas.openxmlformats.org/officeDocument/2006/customXml" ds:itemID="{2A137ED3-BC26-4B0C-9FFA-AEC3561C448A}"/>
</file>

<file path=customXml/itemProps4.xml><?xml version="1.0" encoding="utf-8"?>
<ds:datastoreItem xmlns:ds="http://schemas.openxmlformats.org/officeDocument/2006/customXml" ds:itemID="{575B2A4A-05EE-4E19-9BDC-50D932D4D3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Proof of Revenue</vt:lpstr>
      <vt:lpstr>PR_current</vt:lpstr>
      <vt:lpstr>PR_proposed</vt:lpstr>
      <vt:lpstr>PR_variance</vt:lpstr>
      <vt:lpstr>'Proof of Revenue'!Print_Area</vt:lpstr>
      <vt:lpstr>'Proof of Revenue'!Print_Titles</vt:lpstr>
    </vt:vector>
  </TitlesOfParts>
  <Company>Emera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POWER, LISA</dc:creator>
  <cp:lastModifiedBy>TODD, MELISSA</cp:lastModifiedBy>
  <cp:lastPrinted>2012-06-14T14:29:15Z</cp:lastPrinted>
  <dcterms:created xsi:type="dcterms:W3CDTF">2012-05-02T12:56:00Z</dcterms:created>
  <dcterms:modified xsi:type="dcterms:W3CDTF">2012-06-14T14:29:21Z</dcterms:modified>
  <cp:contentType>Document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0x01010057B90F1B5607C74BB9C830BB25E50669</vt:lpwstr>
  </property>
  <property fmtid="{D5CDD505-2E9C-101B-9397-08002B2CF9AE}" pid="3" name="WorkflowCreationPath">
    <vt:lpwstr>ccae7124-5fa8-4cd4-971b-8551cd07147b,2;ccae7124-5fa8-4cd4-971b-8551cd07147b,2;</vt:lpwstr>
  </property>
  <property fmtid="{D5CDD505-2E9C-101B-9397-08002B2CF9AE}" pid="4" name="MetadataSecurityLog">
    <vt:lpwstr>&lt;Log Date="-8588610233118785077" Reason="ItemUpdated" Error=""&gt;&lt;Rule Message="" Name="Admin" /&gt;&lt;/Log&gt;</vt:lpwstr>
  </property>
  <property fmtid="{D5CDD505-2E9C-101B-9397-08002B2CF9AE}" pid="5" name="Order">
    <vt:r8>87200</vt:r8>
  </property>
</Properties>
</file>