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8625" yWindow="405" windowWidth="8670" windowHeight="6510" tabRatio="868"/>
  </bookViews>
  <sheets>
    <sheet name="Customer Charge Calc" sheetId="57" r:id="rId1"/>
    <sheet name="Energy Balancing Rate calc" sheetId="55" r:id="rId2"/>
  </sheets>
  <externalReferences>
    <externalReference r:id="rId3"/>
  </externalReferences>
  <definedNames>
    <definedName name="_aaa1">#REF!</definedName>
    <definedName name="_aaa2">#REF!</definedName>
    <definedName name="_aaa3">#REF!</definedName>
    <definedName name="_aaa4">#REF!</definedName>
    <definedName name="_aaa5">#REF!</definedName>
    <definedName name="_PR2">#REF!</definedName>
    <definedName name="_PR3">#REF!</definedName>
    <definedName name="_PR4">#REF!</definedName>
    <definedName name="_PR5">#REF!</definedName>
    <definedName name="_PR6">#REF!</definedName>
    <definedName name="_PR7">#REF!</definedName>
    <definedName name="A0">#REF!</definedName>
    <definedName name="a00">#REF!</definedName>
    <definedName name="a000">#REF!</definedName>
    <definedName name="aaa0">#REF!</definedName>
    <definedName name="aaa04a">#REF!</definedName>
    <definedName name="aaa3a">#REF!</definedName>
    <definedName name="aaa4a">#REF!</definedName>
    <definedName name="aaa4b">#REF!</definedName>
    <definedName name="aaaexport">#REF!</definedName>
    <definedName name="AARComparison">#REF!</definedName>
    <definedName name="AARCustomers">#REF!</definedName>
    <definedName name="BImp3">#REF!</definedName>
    <definedName name="BImp4">#REF!</definedName>
    <definedName name="BImpBChr">#REF!</definedName>
    <definedName name="COSinput">#REF!</definedName>
    <definedName name="CP">#REF!</definedName>
    <definedName name="CustBImp4actual">#REF!</definedName>
    <definedName name="CustBImp4fcst">#REF!</definedName>
    <definedName name="CustBImp4smclasses">#REF!</definedName>
    <definedName name="ForMel">#REF!</definedName>
    <definedName name="HQSurvey">#REF!</definedName>
    <definedName name="LCHistBills">#REF!</definedName>
    <definedName name="LG">#REF!</definedName>
    <definedName name="LI">#REF!</definedName>
    <definedName name="mctest">#REF!</definedName>
    <definedName name="MUNIS">#REF!</definedName>
    <definedName name="MUNIS_IR_14">#REF!</definedName>
    <definedName name="PR_current">#REF!</definedName>
    <definedName name="PR_proposed">#REF!</definedName>
    <definedName name="PR_variance">#REF!</definedName>
    <definedName name="_xlnm.Print_Area" localSheetId="0">'Customer Charge Calc'!$A$1:$G$52</definedName>
    <definedName name="Proof_R_8">#REF!</definedName>
    <definedName name="RC_Step2">#REF!</definedName>
    <definedName name="RC_Step3">#REF!</definedName>
    <definedName name="report">'[1]Ratio History'!$A$1:$K$39</definedName>
    <definedName name="RepR11toR10">#REF!</definedName>
    <definedName name="ResBills">#REF!</definedName>
    <definedName name="ResScDetails">#REF!</definedName>
    <definedName name="ResScGeneral">#REF!</definedName>
    <definedName name="scenarios">#REF!</definedName>
    <definedName name="SimRevActualAccr">#REF!</definedName>
    <definedName name="SRMC">#REF!</definedName>
    <definedName name="tablercbimp">#REF!</definedName>
    <definedName name="Tariff_Table">#REF!</definedName>
    <definedName name="Tariff_table_no2">#REF!</definedName>
    <definedName name="Tariffs_exp">#REF!</definedName>
    <definedName name="Tbl6p2">#REF!</definedName>
    <definedName name="test">#REF!</definedName>
    <definedName name="testres">#REF!</definedName>
    <definedName name="UnitCostval">#REF!</definedName>
    <definedName name="xxxx">#REF!</definedName>
    <definedName name="ztransferGeneral">#REF!</definedName>
    <definedName name="ztransterdetail">#REF!</definedName>
    <definedName name="zzfinal">#REF!</definedName>
  </definedNames>
  <calcPr calcId="145621" iterate="1"/>
</workbook>
</file>

<file path=xl/calcChain.xml><?xml version="1.0" encoding="utf-8"?>
<calcChain xmlns="http://schemas.openxmlformats.org/spreadsheetml/2006/main">
  <c r="F29" i="55" l="1"/>
  <c r="E29" i="55"/>
  <c r="F14" i="55"/>
  <c r="F22" i="55"/>
  <c r="B41" i="57"/>
  <c r="B38" i="57"/>
  <c r="C37" i="57"/>
  <c r="C14" i="57"/>
  <c r="C15" i="57"/>
  <c r="F32" i="55"/>
  <c r="D8" i="55"/>
  <c r="D24" i="55"/>
  <c r="F6" i="55"/>
  <c r="C39" i="57"/>
  <c r="C41" i="57"/>
  <c r="C43" i="57"/>
  <c r="C48" i="57"/>
  <c r="C52" i="57"/>
  <c r="C38" i="57"/>
  <c r="C17" i="57"/>
  <c r="C19" i="57"/>
  <c r="C26" i="57"/>
  <c r="C30" i="57"/>
  <c r="E10" i="55"/>
  <c r="E24" i="55"/>
  <c r="F24" i="55"/>
  <c r="F25" i="55"/>
</calcChain>
</file>

<file path=xl/sharedStrings.xml><?xml version="1.0" encoding="utf-8"?>
<sst xmlns="http://schemas.openxmlformats.org/spreadsheetml/2006/main" count="60" uniqueCount="49">
  <si>
    <t>Cost</t>
  </si>
  <si>
    <t>Charge in cents per kWh</t>
  </si>
  <si>
    <t>Full Time Equivalent (FTE) Cost</t>
  </si>
  <si>
    <t>Salary</t>
  </si>
  <si>
    <t>Fringe Benefits</t>
  </si>
  <si>
    <t>Salary (including fringe benefits)</t>
  </si>
  <si>
    <t>Forecast Cost</t>
  </si>
  <si>
    <t>Annual Cost (50% of total)</t>
  </si>
  <si>
    <t>Customer Charge Under BackUp Rate</t>
  </si>
  <si>
    <t>Standby Service:  Customer Charge Calculations</t>
  </si>
  <si>
    <t>Avoided Unit Cost (c/kWh)</t>
  </si>
  <si>
    <t>Assumptions</t>
  </si>
  <si>
    <t>(3) Admin costs to be shared equally between Energy Balancing and Standby Services</t>
  </si>
  <si>
    <t>Number of LRS</t>
  </si>
  <si>
    <t>Administration Charge Under Energy Balancing Service</t>
  </si>
  <si>
    <t>Administration Charge Under Standby Service</t>
  </si>
  <si>
    <t>Monthly Administration Charge</t>
  </si>
  <si>
    <t>Source</t>
  </si>
  <si>
    <t>Annual Avoided Fuel Cost Calculations</t>
  </si>
  <si>
    <t>Cost Differential between items 1 and 2 above</t>
  </si>
  <si>
    <t>Top-up Energy Rate Calculation</t>
  </si>
  <si>
    <t>Going forward the Company intends to use forecast load and hourly loadshape of customers served in the RtR market.   For the purposes of this simulation the Company used flat 25 MW decrement.</t>
  </si>
  <si>
    <t>Comments/Assumptions</t>
  </si>
  <si>
    <t>Fuel Cost charge</t>
  </si>
  <si>
    <t>Item #</t>
  </si>
  <si>
    <t>Annual GWh Load</t>
  </si>
  <si>
    <t>Total top-up charge in cents per kWh</t>
  </si>
  <si>
    <t>Avoided Costs of departing customer Load before taking energy balancing service from NS Power.</t>
  </si>
  <si>
    <t>Avoided Costs of departing customer Load after taking energy balancing service from NS Power</t>
  </si>
  <si>
    <t>This is an incremental fuel cost arising from provision of energy balancing service to departed customers</t>
  </si>
  <si>
    <t>Set at par with unit avoided costs under item #2.</t>
  </si>
  <si>
    <t>Spill Energy Credit rate</t>
  </si>
  <si>
    <t>5.1.1</t>
  </si>
  <si>
    <t>5.1.2</t>
  </si>
  <si>
    <t>Average avoided cost after energy balancing service</t>
  </si>
  <si>
    <t>Incremental costs associated with energy balancing service</t>
  </si>
  <si>
    <t xml:space="preserve">Avoided Costs </t>
  </si>
  <si>
    <t>Avoided Fuel Cost Component</t>
  </si>
  <si>
    <t>Energy-related fixed cost Component</t>
  </si>
  <si>
    <t>(2) Assume 4 Licensed Service Providers.  Note that this approach aligns with that used under the current Backup/Top-up Tariff.</t>
  </si>
  <si>
    <t>(1)  One Full Time Equivalent is sufficient to provide admin service in the initial market opening</t>
  </si>
  <si>
    <t>Administrative Overhead</t>
  </si>
  <si>
    <t>Energy Balancing Service:  Administration Charge Calculations</t>
  </si>
  <si>
    <t xml:space="preserve">Going forward the Company intends to use NS Power's system hourly loadshape  which will reflect the combined effect of hourly load of departing customers to the RtR market and 3rd party renewable generation under assumption that some of it may be curtailed.  For the purposes of this simulation the Company used only the effect of 3rd party renewable generation under no curtailment assumption. </t>
  </si>
  <si>
    <t>Going forward the Company intends to use forecast annual top-up energy in the RtR market in calculation of this charge.  For now a simplifying assumption was made that top-up energy accounts for 50% of the total energy consumed in the RtR market (219 GWh/2 = 109.5 GWh)</t>
  </si>
  <si>
    <t>Calculated as follows:  total of $753,049 k (energy-related generation costs) less fuel of $367,943 k, purchased power regular of $507 k, purchased biomass power $11,595 k, purchased wind power of $59,982 k, purchased imports of $217 k; plus export sales of $1,826 k</t>
  </si>
  <si>
    <t>DT Strawman Appendix C 2014 COS   Costs - Exhibit 5, page 1 Energy - Exhibit 9A, line 11, col 1.</t>
  </si>
  <si>
    <t>Energy-related Fixed Cost</t>
  </si>
  <si>
    <t xml:space="preserve">Plexos Simulations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</si>
</sst>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64" formatCode="&quot;$&quot;#,##0_);[Red]\(&quot;$&quot;#,##0\)"/>
    <numFmt numFmtId="165" formatCode="&quot;$&quot;#,##0.00_);[Red]\(&quot;$&quot;#,##0.00\)"/>
    <numFmt numFmtId="166" formatCode="_(* #,##0.00_);_(* \(#,##0.00\);_(* &quot;-&quot;??_);_(@_)"/>
    <numFmt numFmtId="167" formatCode="0.0%"/>
    <numFmt numFmtId="168" formatCode="0.000"/>
    <numFmt numFmtId="169" formatCode="_(* #,##0_);_(* \(#,##0\);_(* &quot;-&quot;??_);_(@_)"/>
    <numFmt numFmtId="170" formatCode="_-* #,##0.000_-;\-* #,##0.000_-;_-* &quot;-&quot;??_-;_-@_-"/>
  </numFmts>
  <fonts count="13" x14ac:knownFonts="1">
    <font>
      <sz val="10"/>
      <name val="Arial"/>
    </font>
    <font>
      <sz val="10"/>
      <name val="Arial"/>
    </font>
    <font>
      <b/>
      <sz val="10"/>
      <name val="Arial"/>
      <family val="2"/>
    </font>
    <font>
      <u/>
      <sz val="10"/>
      <name val="Arial"/>
      <family val="2"/>
    </font>
    <font>
      <sz val="10"/>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2"/>
      <name val="Arial"/>
      <family val="2"/>
    </font>
    <font>
      <u val="double"/>
      <sz val="10"/>
      <name val="Arial"/>
      <family val="2"/>
    </font>
    <font>
      <b/>
      <sz val="11"/>
      <name val="Arial"/>
      <family val="2"/>
    </font>
    <font>
      <b/>
      <sz val="12"/>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applyFill="0"/>
    <xf numFmtId="166" fontId="1" fillId="0" borderId="0" applyFont="0" applyFill="0" applyBorder="0" applyAlignment="0" applyProtection="0"/>
    <xf numFmtId="40" fontId="5" fillId="2" borderId="0">
      <alignment horizontal="right"/>
    </xf>
    <xf numFmtId="0" fontId="6" fillId="2" borderId="0">
      <alignment horizontal="right"/>
    </xf>
    <xf numFmtId="0" fontId="7" fillId="2" borderId="1"/>
    <xf numFmtId="0" fontId="7" fillId="0" borderId="0" applyBorder="0">
      <alignment horizontal="centerContinuous"/>
    </xf>
    <xf numFmtId="0" fontId="8" fillId="0" borderId="0" applyBorder="0">
      <alignment horizontal="centerContinuous"/>
    </xf>
    <xf numFmtId="9" fontId="1" fillId="0" borderId="0" applyFont="0" applyFill="0" applyBorder="0" applyAlignment="0" applyProtection="0"/>
  </cellStyleXfs>
  <cellXfs count="53">
    <xf numFmtId="0" fontId="0" fillId="0" borderId="0" xfId="0"/>
    <xf numFmtId="0" fontId="2" fillId="0" borderId="0" xfId="0" applyFont="1"/>
    <xf numFmtId="0" fontId="4" fillId="0" borderId="0" xfId="0" applyFont="1"/>
    <xf numFmtId="6" fontId="3" fillId="0" borderId="0" xfId="0" applyNumberFormat="1" applyFont="1"/>
    <xf numFmtId="9" fontId="0" fillId="0" borderId="0" xfId="7" applyFont="1"/>
    <xf numFmtId="167" fontId="0" fillId="0" borderId="0" xfId="7" applyNumberFormat="1" applyFont="1"/>
    <xf numFmtId="0" fontId="9" fillId="0" borderId="0" xfId="0" applyFont="1"/>
    <xf numFmtId="169" fontId="0" fillId="0" borderId="0" xfId="0" applyNumberFormat="1"/>
    <xf numFmtId="164" fontId="3" fillId="0" borderId="0" xfId="0" applyNumberFormat="1" applyFont="1"/>
    <xf numFmtId="164" fontId="0" fillId="0" borderId="0" xfId="0" applyNumberFormat="1"/>
    <xf numFmtId="165" fontId="10" fillId="0" borderId="0" xfId="0" applyNumberFormat="1" applyFont="1"/>
    <xf numFmtId="6" fontId="2" fillId="0" borderId="0" xfId="0" applyNumberFormat="1" applyFont="1"/>
    <xf numFmtId="165" fontId="2" fillId="0" borderId="0" xfId="0" applyNumberFormat="1" applyFont="1" applyFill="1"/>
    <xf numFmtId="0" fontId="0" fillId="0" borderId="0" xfId="0" applyFill="1"/>
    <xf numFmtId="169" fontId="0" fillId="0" borderId="0" xfId="0" applyNumberFormat="1" applyFill="1"/>
    <xf numFmtId="164" fontId="3" fillId="0" borderId="0" xfId="0" applyNumberFormat="1" applyFont="1" applyFill="1"/>
    <xf numFmtId="164" fontId="0" fillId="0" borderId="0" xfId="0" applyNumberFormat="1" applyFill="1"/>
    <xf numFmtId="164" fontId="10" fillId="0" borderId="0" xfId="0" applyNumberFormat="1" applyFont="1" applyFill="1"/>
    <xf numFmtId="0" fontId="0" fillId="0" borderId="0" xfId="0" applyAlignment="1">
      <alignment horizontal="left"/>
    </xf>
    <xf numFmtId="0" fontId="11" fillId="0" borderId="0" xfId="0" applyFont="1"/>
    <xf numFmtId="168" fontId="0" fillId="0" borderId="0" xfId="0" applyNumberFormat="1"/>
    <xf numFmtId="0" fontId="12" fillId="0" borderId="0" xfId="0" applyFont="1"/>
    <xf numFmtId="0" fontId="12" fillId="0" borderId="0" xfId="0" applyFont="1" applyAlignment="1">
      <alignment horizontal="center" wrapText="1"/>
    </xf>
    <xf numFmtId="0" fontId="2" fillId="0" borderId="2" xfId="0" applyFont="1" applyBorder="1"/>
    <xf numFmtId="0" fontId="0" fillId="0" borderId="3" xfId="0" applyBorder="1"/>
    <xf numFmtId="168" fontId="0" fillId="0" borderId="3" xfId="0" applyNumberFormat="1" applyBorder="1"/>
    <xf numFmtId="0" fontId="0" fillId="0" borderId="4" xfId="0" applyBorder="1"/>
    <xf numFmtId="0" fontId="2" fillId="0" borderId="5" xfId="0" applyFont="1" applyBorder="1"/>
    <xf numFmtId="0" fontId="0" fillId="0" borderId="0" xfId="0" applyBorder="1"/>
    <xf numFmtId="168" fontId="0" fillId="0" borderId="0" xfId="0" applyNumberFormat="1" applyBorder="1"/>
    <xf numFmtId="0" fontId="0" fillId="0" borderId="1" xfId="0" applyBorder="1"/>
    <xf numFmtId="0" fontId="4" fillId="0" borderId="0" xfId="0" applyFont="1" applyBorder="1" applyAlignment="1">
      <alignment wrapText="1"/>
    </xf>
    <xf numFmtId="6" fontId="0" fillId="0" borderId="0" xfId="0" applyNumberFormat="1" applyBorder="1"/>
    <xf numFmtId="0" fontId="4" fillId="0" borderId="0" xfId="0" applyFont="1" applyBorder="1"/>
    <xf numFmtId="0" fontId="2" fillId="0" borderId="6" xfId="0" applyFont="1" applyBorder="1"/>
    <xf numFmtId="0" fontId="0" fillId="0" borderId="7" xfId="0" applyBorder="1"/>
    <xf numFmtId="168" fontId="0" fillId="0" borderId="7" xfId="0" applyNumberFormat="1" applyBorder="1"/>
    <xf numFmtId="0" fontId="0" fillId="0" borderId="8" xfId="0" applyBorder="1"/>
    <xf numFmtId="0" fontId="12" fillId="0" borderId="0" xfId="0" applyFont="1" applyBorder="1"/>
    <xf numFmtId="0" fontId="11" fillId="0" borderId="0" xfId="0" applyFont="1" applyBorder="1" applyAlignment="1">
      <alignment wrapText="1"/>
    </xf>
    <xf numFmtId="0" fontId="2" fillId="0" borderId="5" xfId="0" applyFont="1" applyBorder="1" applyAlignment="1">
      <alignment horizontal="right"/>
    </xf>
    <xf numFmtId="168" fontId="3" fillId="0" borderId="0" xfId="0" applyNumberFormat="1" applyFont="1" applyBorder="1"/>
    <xf numFmtId="0" fontId="2" fillId="0" borderId="0" xfId="0" applyFont="1" applyBorder="1" applyAlignment="1">
      <alignment wrapText="1"/>
    </xf>
    <xf numFmtId="0" fontId="2" fillId="0" borderId="0" xfId="0" applyFont="1" applyBorder="1"/>
    <xf numFmtId="168" fontId="2" fillId="0" borderId="0" xfId="0" applyNumberFormat="1" applyFont="1" applyBorder="1"/>
    <xf numFmtId="169" fontId="0" fillId="0" borderId="0" xfId="1" applyNumberFormat="1" applyFont="1" applyBorder="1"/>
    <xf numFmtId="170" fontId="2" fillId="0" borderId="0" xfId="0" applyNumberFormat="1" applyFont="1" applyBorder="1"/>
    <xf numFmtId="0" fontId="4" fillId="0" borderId="7" xfId="0" applyFont="1" applyBorder="1"/>
    <xf numFmtId="6" fontId="0" fillId="0" borderId="7" xfId="0" applyNumberFormat="1" applyBorder="1"/>
    <xf numFmtId="6" fontId="4" fillId="0" borderId="0" xfId="0" applyNumberFormat="1" applyFont="1" applyBorder="1"/>
    <xf numFmtId="0" fontId="4" fillId="0" borderId="3" xfId="0" applyFont="1" applyBorder="1"/>
    <xf numFmtId="0" fontId="12" fillId="0" borderId="3" xfId="0" applyFont="1" applyBorder="1"/>
    <xf numFmtId="0" fontId="11" fillId="0" borderId="0" xfId="0" applyFont="1" applyBorder="1" applyAlignment="1"/>
  </cellXfs>
  <cellStyles count="8">
    <cellStyle name="Comma" xfId="1" builtinId="3"/>
    <cellStyle name="Normal" xfId="0" builtinId="0"/>
    <cellStyle name="Output Amounts" xfId="2"/>
    <cellStyle name="Output Column Headings" xfId="3"/>
    <cellStyle name="Output Line Items" xfId="4"/>
    <cellStyle name="Output Report Heading" xfId="5"/>
    <cellStyle name="Output Report Title" xfId="6"/>
    <cellStyle name="Percent" xfId="7"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ata\VJG\Rate%20Case%202009\RD\History%20of%20RC%20ratios%20and%20rate%20increas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
      <sheetName val="Exhibit 2"/>
      <sheetName val="Long term history since 1990"/>
      <sheetName val="Ratio History"/>
    </sheetNames>
    <sheetDataSet>
      <sheetData sheetId="0"/>
      <sheetData sheetId="1"/>
      <sheetData sheetId="2"/>
      <sheetData sheetId="3">
        <row r="1">
          <cell r="A1" t="str">
            <v>REVENUE/COST RATIO HISTORY IN THE 10 YEAR PERIOD FROM 1998 TO 2007</v>
          </cell>
        </row>
        <row r="3">
          <cell r="B3" t="str">
            <v>1998 to 2002</v>
          </cell>
          <cell r="D3" t="str">
            <v>2003 to 2005</v>
          </cell>
          <cell r="F3">
            <v>2006</v>
          </cell>
          <cell r="H3">
            <v>2007</v>
          </cell>
          <cell r="J3" t="str">
            <v>10 years</v>
          </cell>
        </row>
        <row r="4">
          <cell r="B4" t="str">
            <v xml:space="preserve">The UARB's decision on Compliance Filing from December 5, 2002. </v>
          </cell>
          <cell r="D4" t="str">
            <v>The UARB's decision on March 31, 2005</v>
          </cell>
          <cell r="F4" t="str">
            <v>The UARB's decision on March 10, 2006.  (Compliance Filing)</v>
          </cell>
          <cell r="H4" t="str">
            <v>NSPI's Application from October 10th, 2006</v>
          </cell>
          <cell r="J4" t="str">
            <v>Cumulative % increse from 1998 to 2007</v>
          </cell>
        </row>
        <row r="5">
          <cell r="B5" t="str">
            <v>R/C</v>
          </cell>
          <cell r="C5" t="str">
            <v>% Increase</v>
          </cell>
          <cell r="D5" t="str">
            <v>R/C</v>
          </cell>
          <cell r="E5" t="str">
            <v>% Increase</v>
          </cell>
          <cell r="F5" t="str">
            <v>R/C</v>
          </cell>
          <cell r="G5" t="str">
            <v>% Increase</v>
          </cell>
          <cell r="H5" t="str">
            <v>R/C</v>
          </cell>
          <cell r="I5" t="str">
            <v>% Increase</v>
          </cell>
          <cell r="J5" t="str">
            <v>% Increase</v>
          </cell>
        </row>
        <row r="7">
          <cell r="A7" t="str">
            <v>Inflation</v>
          </cell>
          <cell r="C7">
            <v>0.11100837453812029</v>
          </cell>
          <cell r="E7">
            <v>9.0986338354902108E-2</v>
          </cell>
          <cell r="G7">
            <v>2.8894255309428463E-2</v>
          </cell>
          <cell r="I7">
            <v>1.9797314424237822E-2</v>
          </cell>
          <cell r="J7">
            <v>0.25068628262668868</v>
          </cell>
        </row>
        <row r="9">
          <cell r="A9" t="str">
            <v>Total In-Province Actual Sales Indexed on 1997</v>
          </cell>
          <cell r="C9">
            <v>-1.5726410384423462E-2</v>
          </cell>
          <cell r="E9">
            <v>4.0439340988517092E-2</v>
          </cell>
          <cell r="G9">
            <v>0.10746380429355984</v>
          </cell>
          <cell r="I9">
            <v>8.4997503744383307E-2</v>
          </cell>
          <cell r="J9">
            <v>0.21717423864203678</v>
          </cell>
        </row>
        <row r="10">
          <cell r="A10" t="str">
            <v>Total In-Province Actual Sales Indexed on 1998</v>
          </cell>
          <cell r="C10">
            <v>1.4668039114770881E-2</v>
          </cell>
          <cell r="E10">
            <v>4.1688111168296516E-2</v>
          </cell>
          <cell r="G10">
            <v>0.11078229541945439</v>
          </cell>
          <cell r="I10">
            <v>8.7622233659289783E-2</v>
          </cell>
          <cell r="J10">
            <v>0.25476067936181157</v>
          </cell>
        </row>
        <row r="12">
          <cell r="A12" t="str">
            <v>ABOVE-THE-LINE CLASSES</v>
          </cell>
        </row>
        <row r="13">
          <cell r="A13" t="str">
            <v xml:space="preserve"> Residential</v>
          </cell>
        </row>
        <row r="14">
          <cell r="A14" t="str">
            <v xml:space="preserve">    Residential non ETS</v>
          </cell>
        </row>
        <row r="15">
          <cell r="A15" t="str">
            <v xml:space="preserve">    Residential ETS</v>
          </cell>
        </row>
        <row r="16">
          <cell r="A16" t="str">
            <v xml:space="preserve">     Total Residential</v>
          </cell>
          <cell r="B16">
            <v>0.9823356636051972</v>
          </cell>
          <cell r="C16">
            <v>3.1199999999999894E-2</v>
          </cell>
          <cell r="D16">
            <v>0.96776083598140339</v>
          </cell>
          <cell r="E16">
            <v>6.1871648095869647E-2</v>
          </cell>
          <cell r="F16">
            <v>0.97128677676537989</v>
          </cell>
          <cell r="G16">
            <v>8.63681930599558E-2</v>
          </cell>
          <cell r="H16">
            <v>0.97889023813865073</v>
          </cell>
          <cell r="I16">
            <v>4.7056411712822266E-2</v>
          </cell>
          <cell r="J16">
            <v>0.24555254079365829</v>
          </cell>
        </row>
        <row r="17">
          <cell r="A17" t="str">
            <v xml:space="preserve"> Commercial</v>
          </cell>
        </row>
        <row r="18">
          <cell r="A18" t="str">
            <v xml:space="preserve">    Small General</v>
          </cell>
          <cell r="B18">
            <v>0.99995022696905367</v>
          </cell>
          <cell r="C18">
            <v>3.6000000000000476E-3</v>
          </cell>
          <cell r="D18">
            <v>1.0041897452294053</v>
          </cell>
          <cell r="E18">
            <v>6.1871648095869869E-2</v>
          </cell>
          <cell r="F18">
            <v>1.0077513476894904</v>
          </cell>
          <cell r="G18">
            <v>8.63681930599558E-2</v>
          </cell>
          <cell r="H18">
            <v>1.0117049703862859</v>
          </cell>
          <cell r="I18">
            <v>4.7056411712822266E-2</v>
          </cell>
          <cell r="J18">
            <v>0.2122154091742785</v>
          </cell>
        </row>
        <row r="19">
          <cell r="A19" t="str">
            <v xml:space="preserve">    General Demand</v>
          </cell>
          <cell r="B19">
            <v>1.0781330357026302</v>
          </cell>
          <cell r="C19">
            <v>0.02</v>
          </cell>
          <cell r="D19">
            <v>1.0861491814667736</v>
          </cell>
          <cell r="E19">
            <v>3.0935824047934934E-2</v>
          </cell>
          <cell r="F19">
            <v>1.0774999999999999</v>
          </cell>
          <cell r="G19">
            <v>7.6481735255417238E-2</v>
          </cell>
          <cell r="H19">
            <v>1.0707415</v>
          </cell>
          <cell r="I19">
            <v>2.0358556404515005E-2</v>
          </cell>
          <cell r="J19">
            <v>0.15502472004653933</v>
          </cell>
        </row>
        <row r="20">
          <cell r="A20" t="str">
            <v xml:space="preserve">    Large General</v>
          </cell>
          <cell r="B20">
            <v>0.94745315402343755</v>
          </cell>
          <cell r="C20">
            <v>4.4799999999999951E-2</v>
          </cell>
          <cell r="D20">
            <v>0.96746220006694439</v>
          </cell>
          <cell r="E20">
            <v>6.1871648095869869E-2</v>
          </cell>
          <cell r="F20">
            <v>0.97399999999999998</v>
          </cell>
          <cell r="G20">
            <v>9.7805961759396709E-2</v>
          </cell>
          <cell r="H20">
            <v>0.98759605490100133</v>
          </cell>
          <cell r="I20">
            <v>4.7056411712822266E-2</v>
          </cell>
          <cell r="J20">
            <v>0.27526621637133175</v>
          </cell>
        </row>
        <row r="21">
          <cell r="A21" t="str">
            <v xml:space="preserve">     Total Commercial</v>
          </cell>
          <cell r="B21">
            <v>1.060501660564958</v>
          </cell>
          <cell r="C21">
            <v>2.1800000000000042E-2</v>
          </cell>
          <cell r="D21">
            <v>1.0637281060700234</v>
          </cell>
          <cell r="E21">
            <v>3.7024234579862147E-2</v>
          </cell>
          <cell r="F21">
            <v>1.0584896806965198</v>
          </cell>
          <cell r="G21">
            <v>7.9671992270500036E-2</v>
          </cell>
          <cell r="H21">
            <v>1.0551953768771714</v>
          </cell>
          <cell r="I21">
            <v>2.5689418096511263E-2</v>
          </cell>
          <cell r="J21">
            <v>0.17344439400495903</v>
          </cell>
        </row>
        <row r="23">
          <cell r="A23" t="str">
            <v xml:space="preserve"> Residential &amp; Commercial</v>
          </cell>
          <cell r="B23">
            <v>1.0115000000000001</v>
          </cell>
          <cell r="C23">
            <v>2.750000000000008E-2</v>
          </cell>
          <cell r="D23">
            <v>1.0031518600844589</v>
          </cell>
          <cell r="E23">
            <v>5.2014574949418746E-2</v>
          </cell>
          <cell r="F23">
            <v>1.0035727157762833</v>
          </cell>
          <cell r="G23">
            <v>8.374347062465537E-2</v>
          </cell>
          <cell r="H23">
            <v>1.0067823363484358</v>
          </cell>
          <cell r="I23">
            <v>3.8766116193724276E-2</v>
          </cell>
          <cell r="J23">
            <v>0.21688028773399082</v>
          </cell>
        </row>
        <row r="25">
          <cell r="A25" t="str">
            <v xml:space="preserve"> Industrial</v>
          </cell>
        </row>
        <row r="26">
          <cell r="A26" t="str">
            <v xml:space="preserve">    Small Industrial</v>
          </cell>
          <cell r="B26">
            <v>0.98230245845066433</v>
          </cell>
          <cell r="C26">
            <v>2.6499999999999968E-2</v>
          </cell>
          <cell r="D26">
            <v>1.0161781028112025</v>
          </cell>
          <cell r="E26">
            <v>6.1871648095869869E-2</v>
          </cell>
          <cell r="F26">
            <v>1.013184089143448</v>
          </cell>
          <cell r="G26">
            <v>8.63681930599558E-2</v>
          </cell>
          <cell r="H26">
            <v>1.0219513905909989</v>
          </cell>
          <cell r="I26">
            <v>4.7056411712822266E-2</v>
          </cell>
          <cell r="J26">
            <v>0.23987556548166267</v>
          </cell>
        </row>
        <row r="27">
          <cell r="A27" t="str">
            <v xml:space="preserve">    Medium Industrial</v>
          </cell>
          <cell r="B27">
            <v>0.97959413737037226</v>
          </cell>
          <cell r="C27">
            <v>4.4799999999999951E-2</v>
          </cell>
          <cell r="D27">
            <v>1.0095883947922479</v>
          </cell>
          <cell r="E27">
            <v>6.1871648095869869E-2</v>
          </cell>
          <cell r="F27">
            <v>1.0032265834506053</v>
          </cell>
          <cell r="G27">
            <v>8.63681930599558E-2</v>
          </cell>
          <cell r="H27">
            <v>1.0132436265855396</v>
          </cell>
          <cell r="I27">
            <v>4.7056411712822266E-2</v>
          </cell>
          <cell r="J27">
            <v>0.26197953318581702</v>
          </cell>
        </row>
        <row r="28">
          <cell r="A28" t="str">
            <v xml:space="preserve">    Large Industrial</v>
          </cell>
          <cell r="B28">
            <v>0.91618155888084685</v>
          </cell>
          <cell r="C28">
            <v>4.4799999999999951E-2</v>
          </cell>
          <cell r="D28">
            <v>0.96693263700927612</v>
          </cell>
          <cell r="E28">
            <v>6.1871648095869869E-2</v>
          </cell>
          <cell r="F28">
            <v>0.96529567591878007</v>
          </cell>
          <cell r="G28">
            <v>0.12100000000000022</v>
          </cell>
          <cell r="H28">
            <v>1.0006622211181004</v>
          </cell>
          <cell r="I28">
            <v>4.7056411712822266E-2</v>
          </cell>
          <cell r="J28">
            <v>0.30220956922219644</v>
          </cell>
        </row>
        <row r="29">
          <cell r="A29" t="str">
            <v xml:space="preserve">    Extra Large Industrial</v>
          </cell>
          <cell r="H29">
            <v>0.95</v>
          </cell>
          <cell r="I29">
            <v>4.1079143517317007E-2</v>
          </cell>
          <cell r="J29">
            <v>4.1079143517317007E-2</v>
          </cell>
        </row>
        <row r="30">
          <cell r="A30" t="str">
            <v xml:space="preserve">     Total Industrial</v>
          </cell>
          <cell r="B30">
            <v>0.9420020770586901</v>
          </cell>
          <cell r="C30">
            <v>4.2300000000000004E-2</v>
          </cell>
          <cell r="D30">
            <v>0.99008795248794823</v>
          </cell>
          <cell r="E30">
            <v>6.1871648095869425E-2</v>
          </cell>
          <cell r="F30">
            <v>0.98577854408353405</v>
          </cell>
          <cell r="G30">
            <v>0.10312205224465654</v>
          </cell>
          <cell r="H30">
            <v>0.98115511019322521</v>
          </cell>
          <cell r="I30">
            <v>4.4349706764394092E-2</v>
          </cell>
          <cell r="J30">
            <v>0.27507073703409612</v>
          </cell>
        </row>
        <row r="32">
          <cell r="A32" t="str">
            <v xml:space="preserve"> Other bfr Export Sales</v>
          </cell>
        </row>
        <row r="33">
          <cell r="A33" t="str">
            <v xml:space="preserve">    Municipal</v>
          </cell>
          <cell r="B33">
            <v>0.90990122638514037</v>
          </cell>
          <cell r="C33">
            <v>3.7800000000000056E-2</v>
          </cell>
          <cell r="D33">
            <v>0.95000457637147195</v>
          </cell>
          <cell r="E33">
            <v>6.6910000000000025E-2</v>
          </cell>
          <cell r="F33">
            <v>0.97399999999999998</v>
          </cell>
          <cell r="G33">
            <v>0.12432687413326571</v>
          </cell>
          <cell r="H33">
            <v>0.97394320212504804</v>
          </cell>
          <cell r="I33">
            <v>4.7056411712822266E-2</v>
          </cell>
          <cell r="J33">
            <v>0.30347925623903826</v>
          </cell>
        </row>
        <row r="34">
          <cell r="A34" t="str">
            <v xml:space="preserve">    Unmetered</v>
          </cell>
          <cell r="B34">
            <v>1.1129600113556131</v>
          </cell>
          <cell r="C34">
            <v>0.02</v>
          </cell>
          <cell r="D34">
            <v>0.98713835089492474</v>
          </cell>
          <cell r="E34">
            <v>6.1871648095869869E-2</v>
          </cell>
          <cell r="F34">
            <v>0.98310213415321634</v>
          </cell>
          <cell r="G34">
            <v>8.63681930599558E-2</v>
          </cell>
          <cell r="H34">
            <v>0.99998872254653048</v>
          </cell>
          <cell r="I34">
            <v>-4.3016150451002821E-2</v>
          </cell>
          <cell r="J34">
            <v>0.12604007578568011</v>
          </cell>
        </row>
        <row r="35">
          <cell r="A35" t="str">
            <v xml:space="preserve">     Other before Export Sales</v>
          </cell>
          <cell r="B35">
            <v>1.0265190242278839</v>
          </cell>
          <cell r="C35">
            <v>2.6599999999999957E-2</v>
          </cell>
          <cell r="D35">
            <v>0.97255250163412177</v>
          </cell>
          <cell r="E35">
            <v>6.379915356624033E-2</v>
          </cell>
          <cell r="F35">
            <v>0.9795575553960405</v>
          </cell>
          <cell r="G35">
            <v>0.10075819478975778</v>
          </cell>
          <cell r="H35">
            <v>0.98933407127913886</v>
          </cell>
          <cell r="I35">
            <v>-8.6733191929743159E-3</v>
          </cell>
          <cell r="J35">
            <v>0.19170736318654225</v>
          </cell>
        </row>
        <row r="37">
          <cell r="A37" t="str">
            <v xml:space="preserve"> Total Above-the-line classes</v>
          </cell>
          <cell r="B37">
            <v>0.99989863433853787</v>
          </cell>
          <cell r="C37">
            <v>2.9900000000000038E-2</v>
          </cell>
          <cell r="D37">
            <v>1</v>
          </cell>
          <cell r="E37">
            <v>5.3879076300938689E-2</v>
          </cell>
          <cell r="F37">
            <v>1</v>
          </cell>
          <cell r="G37">
            <v>8.7152650118460739E-2</v>
          </cell>
          <cell r="H37">
            <v>1</v>
          </cell>
          <cell r="I37">
            <v>3.8346723205207711E-2</v>
          </cell>
          <cell r="J37">
            <v>0.22523322682724678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tabSelected="1" zoomScaleNormal="100" workbookViewId="0">
      <selection activeCell="U33" sqref="U33"/>
    </sheetView>
  </sheetViews>
  <sheetFormatPr defaultRowHeight="12.75" x14ac:dyDescent="0.2"/>
  <cols>
    <col min="1" max="1" width="52.28515625" customWidth="1"/>
    <col min="2" max="2" width="20.140625" customWidth="1"/>
    <col min="3" max="3" width="11.7109375" bestFit="1" customWidth="1"/>
  </cols>
  <sheetData>
    <row r="1" spans="1:3" ht="15" x14ac:dyDescent="0.2">
      <c r="A1" s="6" t="s">
        <v>42</v>
      </c>
    </row>
    <row r="4" spans="1:3" x14ac:dyDescent="0.2">
      <c r="A4" s="2" t="s">
        <v>11</v>
      </c>
    </row>
    <row r="5" spans="1:3" x14ac:dyDescent="0.2">
      <c r="A5" s="2" t="s">
        <v>40</v>
      </c>
    </row>
    <row r="6" spans="1:3" x14ac:dyDescent="0.2">
      <c r="A6" s="2" t="s">
        <v>39</v>
      </c>
    </row>
    <row r="7" spans="1:3" x14ac:dyDescent="0.2">
      <c r="A7" s="2" t="s">
        <v>12</v>
      </c>
    </row>
    <row r="8" spans="1:3" x14ac:dyDescent="0.2">
      <c r="A8" s="2"/>
    </row>
    <row r="11" spans="1:3" x14ac:dyDescent="0.2">
      <c r="A11" s="1" t="s">
        <v>2</v>
      </c>
    </row>
    <row r="13" spans="1:3" x14ac:dyDescent="0.2">
      <c r="A13" t="s">
        <v>3</v>
      </c>
      <c r="C13" s="7">
        <v>58098.209419795232</v>
      </c>
    </row>
    <row r="14" spans="1:3" x14ac:dyDescent="0.2">
      <c r="A14" t="s">
        <v>4</v>
      </c>
      <c r="B14" s="5">
        <v>0.16</v>
      </c>
      <c r="C14" s="8">
        <f>+C13*B14</f>
        <v>9295.7135071672365</v>
      </c>
    </row>
    <row r="15" spans="1:3" x14ac:dyDescent="0.2">
      <c r="A15" t="s">
        <v>5</v>
      </c>
      <c r="C15" s="9">
        <f>SUM(C13:C14)</f>
        <v>67393.922926962463</v>
      </c>
    </row>
    <row r="17" spans="1:3" x14ac:dyDescent="0.2">
      <c r="A17" t="s">
        <v>41</v>
      </c>
      <c r="B17" s="4">
        <v>0.5</v>
      </c>
      <c r="C17" s="8">
        <f>+C15*B17</f>
        <v>33696.961463481231</v>
      </c>
    </row>
    <row r="19" spans="1:3" x14ac:dyDescent="0.2">
      <c r="A19" t="s">
        <v>6</v>
      </c>
      <c r="C19" s="10">
        <f>+C15+C17</f>
        <v>101090.88439044369</v>
      </c>
    </row>
    <row r="21" spans="1:3" x14ac:dyDescent="0.2">
      <c r="A21" s="1" t="s">
        <v>14</v>
      </c>
    </row>
    <row r="24" spans="1:3" x14ac:dyDescent="0.2">
      <c r="A24" s="1" t="s">
        <v>8</v>
      </c>
    </row>
    <row r="26" spans="1:3" x14ac:dyDescent="0.2">
      <c r="A26" t="s">
        <v>7</v>
      </c>
      <c r="C26" s="9">
        <f>+C19*0.5</f>
        <v>50545.442195221847</v>
      </c>
    </row>
    <row r="28" spans="1:3" x14ac:dyDescent="0.2">
      <c r="A28" s="2" t="s">
        <v>13</v>
      </c>
      <c r="C28">
        <v>4</v>
      </c>
    </row>
    <row r="30" spans="1:3" x14ac:dyDescent="0.2">
      <c r="A30" s="2" t="s">
        <v>16</v>
      </c>
      <c r="C30" s="12">
        <f>+C26/(12*C28)</f>
        <v>1053.0300457337885</v>
      </c>
    </row>
    <row r="31" spans="1:3" x14ac:dyDescent="0.2">
      <c r="C31" s="13"/>
    </row>
    <row r="32" spans="1:3" x14ac:dyDescent="0.2">
      <c r="C32" s="13"/>
    </row>
    <row r="33" spans="1:3" ht="15" x14ac:dyDescent="0.2">
      <c r="A33" s="6" t="s">
        <v>9</v>
      </c>
      <c r="C33" s="13"/>
    </row>
    <row r="34" spans="1:3" x14ac:dyDescent="0.2">
      <c r="C34" s="13"/>
    </row>
    <row r="35" spans="1:3" x14ac:dyDescent="0.2">
      <c r="A35" s="1" t="s">
        <v>2</v>
      </c>
      <c r="C35" s="13"/>
    </row>
    <row r="36" spans="1:3" x14ac:dyDescent="0.2">
      <c r="C36" s="13"/>
    </row>
    <row r="37" spans="1:3" x14ac:dyDescent="0.2">
      <c r="A37" t="s">
        <v>3</v>
      </c>
      <c r="C37" s="14">
        <f>C13</f>
        <v>58098.209419795232</v>
      </c>
    </row>
    <row r="38" spans="1:3" x14ac:dyDescent="0.2">
      <c r="A38" t="s">
        <v>4</v>
      </c>
      <c r="B38" s="5">
        <f>B14</f>
        <v>0.16</v>
      </c>
      <c r="C38" s="15">
        <f>+C37*B38</f>
        <v>9295.7135071672365</v>
      </c>
    </row>
    <row r="39" spans="1:3" x14ac:dyDescent="0.2">
      <c r="A39" t="s">
        <v>5</v>
      </c>
      <c r="C39" s="16">
        <f>SUM(C37:C38)</f>
        <v>67393.922926962463</v>
      </c>
    </row>
    <row r="40" spans="1:3" x14ac:dyDescent="0.2">
      <c r="C40" s="13"/>
    </row>
    <row r="41" spans="1:3" x14ac:dyDescent="0.2">
      <c r="A41" t="s">
        <v>41</v>
      </c>
      <c r="B41" s="4">
        <f>B17</f>
        <v>0.5</v>
      </c>
      <c r="C41" s="15">
        <f>+C39*B41</f>
        <v>33696.961463481231</v>
      </c>
    </row>
    <row r="42" spans="1:3" x14ac:dyDescent="0.2">
      <c r="C42" s="13"/>
    </row>
    <row r="43" spans="1:3" x14ac:dyDescent="0.2">
      <c r="A43" t="s">
        <v>6</v>
      </c>
      <c r="C43" s="17">
        <f>+C39+C41</f>
        <v>101090.88439044369</v>
      </c>
    </row>
    <row r="44" spans="1:3" x14ac:dyDescent="0.2">
      <c r="C44" s="13"/>
    </row>
    <row r="45" spans="1:3" x14ac:dyDescent="0.2">
      <c r="C45" s="13"/>
    </row>
    <row r="46" spans="1:3" x14ac:dyDescent="0.2">
      <c r="A46" s="1" t="s">
        <v>15</v>
      </c>
      <c r="C46" s="13"/>
    </row>
    <row r="47" spans="1:3" x14ac:dyDescent="0.2">
      <c r="C47" s="13"/>
    </row>
    <row r="48" spans="1:3" x14ac:dyDescent="0.2">
      <c r="A48" t="s">
        <v>7</v>
      </c>
      <c r="C48" s="16">
        <f>+C43*0.5</f>
        <v>50545.442195221847</v>
      </c>
    </row>
    <row r="49" spans="1:3" x14ac:dyDescent="0.2">
      <c r="C49" s="13"/>
    </row>
    <row r="50" spans="1:3" x14ac:dyDescent="0.2">
      <c r="A50" s="2" t="s">
        <v>13</v>
      </c>
      <c r="C50" s="13">
        <v>4</v>
      </c>
    </row>
    <row r="51" spans="1:3" x14ac:dyDescent="0.2">
      <c r="C51" s="13"/>
    </row>
    <row r="52" spans="1:3" x14ac:dyDescent="0.2">
      <c r="A52" s="2" t="s">
        <v>16</v>
      </c>
      <c r="C52" s="12">
        <f>+C48/(12*C50)</f>
        <v>1053.0300457337885</v>
      </c>
    </row>
  </sheetData>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workbookViewId="0">
      <pane xSplit="3" ySplit="3" topLeftCell="D4" activePane="bottomRight" state="frozen"/>
      <selection pane="topRight" activeCell="D1" sqref="D1"/>
      <selection pane="bottomLeft" activeCell="A4" sqref="A4"/>
      <selection pane="bottomRight" activeCell="I34" sqref="I34"/>
    </sheetView>
  </sheetViews>
  <sheetFormatPr defaultRowHeight="12.75" x14ac:dyDescent="0.2"/>
  <cols>
    <col min="1" max="1" width="6.5703125" style="1" bestFit="1" customWidth="1"/>
    <col min="2" max="2" width="14.5703125" customWidth="1"/>
    <col min="3" max="3" width="34.140625" bestFit="1" customWidth="1"/>
    <col min="4" max="4" width="11.85546875" customWidth="1"/>
    <col min="5" max="5" width="12.140625" bestFit="1" customWidth="1"/>
    <col min="6" max="6" width="21.28515625" customWidth="1"/>
    <col min="7" max="7" width="49" customWidth="1"/>
    <col min="8" max="8" width="2.5703125" customWidth="1"/>
  </cols>
  <sheetData>
    <row r="1" spans="1:8" ht="15" x14ac:dyDescent="0.25">
      <c r="A1" s="1" t="s">
        <v>24</v>
      </c>
      <c r="B1" s="19" t="s">
        <v>18</v>
      </c>
      <c r="C1" s="18"/>
      <c r="F1" s="1"/>
    </row>
    <row r="3" spans="1:8" ht="47.25" x14ac:dyDescent="0.25">
      <c r="B3" s="21" t="s">
        <v>17</v>
      </c>
      <c r="C3" s="21"/>
      <c r="D3" s="22" t="s">
        <v>25</v>
      </c>
      <c r="E3" s="22" t="s">
        <v>0</v>
      </c>
      <c r="F3" s="22" t="s">
        <v>10</v>
      </c>
      <c r="G3" s="22" t="s">
        <v>22</v>
      </c>
    </row>
    <row r="4" spans="1:8" x14ac:dyDescent="0.2">
      <c r="B4" s="2"/>
    </row>
    <row r="5" spans="1:8" ht="15.75" x14ac:dyDescent="0.25">
      <c r="A5" s="23"/>
      <c r="B5" s="50"/>
      <c r="C5" s="51" t="s">
        <v>36</v>
      </c>
      <c r="D5" s="24"/>
      <c r="E5" s="24"/>
      <c r="F5" s="24"/>
      <c r="G5" s="24"/>
      <c r="H5" s="26"/>
    </row>
    <row r="6" spans="1:8" ht="51" x14ac:dyDescent="0.2">
      <c r="A6" s="27">
        <v>1</v>
      </c>
      <c r="B6" s="31" t="s">
        <v>48</v>
      </c>
      <c r="C6" s="31" t="s">
        <v>27</v>
      </c>
      <c r="D6" s="28">
        <v>219</v>
      </c>
      <c r="E6" s="49">
        <v>13052400</v>
      </c>
      <c r="F6" s="29">
        <f>E6/D6/10000</f>
        <v>5.96</v>
      </c>
      <c r="G6" s="31" t="s">
        <v>21</v>
      </c>
      <c r="H6" s="30"/>
    </row>
    <row r="7" spans="1:8" x14ac:dyDescent="0.2">
      <c r="A7" s="27"/>
      <c r="B7" s="28"/>
      <c r="C7" s="28"/>
      <c r="D7" s="28"/>
      <c r="E7" s="28"/>
      <c r="F7" s="29"/>
      <c r="G7" s="28"/>
      <c r="H7" s="30"/>
    </row>
    <row r="8" spans="1:8" ht="102" x14ac:dyDescent="0.2">
      <c r="A8" s="27">
        <v>2</v>
      </c>
      <c r="B8" s="31" t="s">
        <v>48</v>
      </c>
      <c r="C8" s="31" t="s">
        <v>28</v>
      </c>
      <c r="D8" s="28">
        <f>+D6</f>
        <v>219</v>
      </c>
      <c r="E8" s="32">
        <v>11541300</v>
      </c>
      <c r="F8" s="29">
        <v>5.27</v>
      </c>
      <c r="G8" s="31" t="s">
        <v>43</v>
      </c>
      <c r="H8" s="30"/>
    </row>
    <row r="9" spans="1:8" x14ac:dyDescent="0.2">
      <c r="A9" s="27"/>
      <c r="B9" s="28"/>
      <c r="C9" s="28"/>
      <c r="D9" s="28"/>
      <c r="E9" s="28"/>
      <c r="F9" s="29"/>
      <c r="G9" s="28"/>
      <c r="H9" s="30"/>
    </row>
    <row r="10" spans="1:8" ht="25.5" x14ac:dyDescent="0.2">
      <c r="A10" s="27">
        <v>3</v>
      </c>
      <c r="B10" s="28"/>
      <c r="C10" s="33" t="s">
        <v>19</v>
      </c>
      <c r="D10" s="28"/>
      <c r="E10" s="32">
        <f>E6-E8</f>
        <v>1511100</v>
      </c>
      <c r="F10" s="29"/>
      <c r="G10" s="31" t="s">
        <v>29</v>
      </c>
      <c r="H10" s="30"/>
    </row>
    <row r="11" spans="1:8" x14ac:dyDescent="0.2">
      <c r="A11" s="34"/>
      <c r="B11" s="35"/>
      <c r="C11" s="35"/>
      <c r="D11" s="35"/>
      <c r="E11" s="35"/>
      <c r="F11" s="36"/>
      <c r="G11" s="35"/>
      <c r="H11" s="37"/>
    </row>
    <row r="12" spans="1:8" x14ac:dyDescent="0.2">
      <c r="C12" s="2"/>
      <c r="F12" s="20"/>
    </row>
    <row r="13" spans="1:8" x14ac:dyDescent="0.2">
      <c r="A13" s="23"/>
      <c r="B13" s="24"/>
      <c r="C13" s="24"/>
      <c r="D13" s="24"/>
      <c r="E13" s="24"/>
      <c r="F13" s="25"/>
      <c r="G13" s="24"/>
      <c r="H13" s="26"/>
    </row>
    <row r="14" spans="1:8" ht="15.75" x14ac:dyDescent="0.25">
      <c r="A14" s="27">
        <v>4</v>
      </c>
      <c r="B14" s="28"/>
      <c r="C14" s="38" t="s">
        <v>31</v>
      </c>
      <c r="D14" s="28"/>
      <c r="E14" s="32"/>
      <c r="F14" s="29">
        <f>F8</f>
        <v>5.27</v>
      </c>
      <c r="G14" s="33" t="s">
        <v>30</v>
      </c>
      <c r="H14" s="30"/>
    </row>
    <row r="15" spans="1:8" x14ac:dyDescent="0.2">
      <c r="A15" s="34"/>
      <c r="B15" s="35"/>
      <c r="C15" s="35"/>
      <c r="D15" s="35"/>
      <c r="E15" s="35"/>
      <c r="F15" s="36"/>
      <c r="G15" s="35"/>
      <c r="H15" s="37"/>
    </row>
    <row r="16" spans="1:8" x14ac:dyDescent="0.2">
      <c r="F16" s="20"/>
    </row>
    <row r="17" spans="1:8" x14ac:dyDescent="0.2">
      <c r="A17" s="23"/>
      <c r="B17" s="24"/>
      <c r="C17" s="24"/>
      <c r="D17" s="24"/>
      <c r="E17" s="24"/>
      <c r="F17" s="25"/>
      <c r="G17" s="24"/>
      <c r="H17" s="26"/>
    </row>
    <row r="18" spans="1:8" ht="15.75" x14ac:dyDescent="0.25">
      <c r="A18" s="27">
        <v>5</v>
      </c>
      <c r="B18" s="28"/>
      <c r="C18" s="38" t="s">
        <v>20</v>
      </c>
      <c r="D18" s="28"/>
      <c r="E18" s="28"/>
      <c r="F18" s="29"/>
      <c r="G18" s="28"/>
      <c r="H18" s="30"/>
    </row>
    <row r="19" spans="1:8" x14ac:dyDescent="0.2">
      <c r="A19" s="27"/>
      <c r="B19" s="28"/>
      <c r="C19" s="31"/>
      <c r="D19" s="28"/>
      <c r="E19" s="28"/>
      <c r="F19" s="29"/>
      <c r="G19" s="28"/>
      <c r="H19" s="30"/>
    </row>
    <row r="20" spans="1:8" ht="15" x14ac:dyDescent="0.25">
      <c r="A20" s="27">
        <v>5.0999999999999996</v>
      </c>
      <c r="B20" s="28"/>
      <c r="C20" s="39" t="s">
        <v>37</v>
      </c>
      <c r="D20" s="28"/>
      <c r="E20" s="28"/>
      <c r="F20" s="29"/>
      <c r="G20" s="28"/>
      <c r="H20" s="30"/>
    </row>
    <row r="21" spans="1:8" x14ac:dyDescent="0.2">
      <c r="A21" s="27"/>
      <c r="B21" s="28"/>
      <c r="C21" s="31"/>
      <c r="D21" s="28"/>
      <c r="E21" s="28"/>
      <c r="F21" s="29"/>
      <c r="G21" s="28"/>
      <c r="H21" s="30"/>
    </row>
    <row r="22" spans="1:8" ht="25.5" x14ac:dyDescent="0.2">
      <c r="A22" s="40" t="s">
        <v>32</v>
      </c>
      <c r="B22" s="28"/>
      <c r="C22" s="31" t="s">
        <v>34</v>
      </c>
      <c r="D22" s="28"/>
      <c r="E22" s="28"/>
      <c r="F22" s="29">
        <f>F14</f>
        <v>5.27</v>
      </c>
      <c r="G22" s="33" t="s">
        <v>30</v>
      </c>
      <c r="H22" s="30"/>
    </row>
    <row r="23" spans="1:8" x14ac:dyDescent="0.2">
      <c r="A23" s="40"/>
      <c r="B23" s="28"/>
      <c r="C23" s="31"/>
      <c r="D23" s="28"/>
      <c r="E23" s="28"/>
      <c r="F23" s="29"/>
      <c r="G23" s="28"/>
      <c r="H23" s="30"/>
    </row>
    <row r="24" spans="1:8" ht="76.5" x14ac:dyDescent="0.2">
      <c r="A24" s="40" t="s">
        <v>33</v>
      </c>
      <c r="B24" s="28"/>
      <c r="C24" s="31" t="s">
        <v>35</v>
      </c>
      <c r="D24" s="28">
        <f>D8/2</f>
        <v>109.5</v>
      </c>
      <c r="E24" s="32">
        <f>E10</f>
        <v>1511100</v>
      </c>
      <c r="F24" s="41">
        <f>E24/D24/1000000*100</f>
        <v>1.38</v>
      </c>
      <c r="G24" s="31" t="s">
        <v>44</v>
      </c>
      <c r="H24" s="30"/>
    </row>
    <row r="25" spans="1:8" x14ac:dyDescent="0.2">
      <c r="A25" s="27"/>
      <c r="B25" s="28"/>
      <c r="C25" s="42" t="s">
        <v>23</v>
      </c>
      <c r="D25" s="43"/>
      <c r="E25" s="43"/>
      <c r="F25" s="44">
        <f>F22+F24</f>
        <v>6.6499999999999995</v>
      </c>
      <c r="G25" s="28"/>
      <c r="H25" s="30"/>
    </row>
    <row r="26" spans="1:8" x14ac:dyDescent="0.2">
      <c r="A26" s="27"/>
      <c r="B26" s="28"/>
      <c r="C26" s="28"/>
      <c r="D26" s="28"/>
      <c r="E26" s="28"/>
      <c r="F26" s="28"/>
      <c r="G26" s="28"/>
      <c r="H26" s="30"/>
    </row>
    <row r="27" spans="1:8" ht="15" x14ac:dyDescent="0.25">
      <c r="A27" s="27">
        <v>4.2</v>
      </c>
      <c r="B27" s="28"/>
      <c r="C27" s="52" t="s">
        <v>38</v>
      </c>
      <c r="D27" s="28"/>
      <c r="E27" s="28"/>
      <c r="F27" s="28"/>
      <c r="G27" s="28"/>
      <c r="H27" s="30"/>
    </row>
    <row r="28" spans="1:8" x14ac:dyDescent="0.2">
      <c r="A28" s="27"/>
      <c r="B28" s="28"/>
      <c r="C28" s="28"/>
      <c r="D28" s="28"/>
      <c r="E28" s="28"/>
      <c r="F28" s="28"/>
      <c r="G28" s="28"/>
      <c r="H28" s="30"/>
    </row>
    <row r="29" spans="1:8" ht="102" x14ac:dyDescent="0.2">
      <c r="A29" s="27"/>
      <c r="B29" s="31" t="s">
        <v>46</v>
      </c>
      <c r="C29" s="33" t="s">
        <v>47</v>
      </c>
      <c r="D29" s="45">
        <v>9116236</v>
      </c>
      <c r="E29" s="32">
        <f>(753049-367943-507-11595-59982-217+1826)*1000</f>
        <v>314631000</v>
      </c>
      <c r="F29" s="29">
        <f>E29*1000/D29/10000</f>
        <v>3.4513257445287722</v>
      </c>
      <c r="G29" s="31" t="s">
        <v>45</v>
      </c>
      <c r="H29" s="30"/>
    </row>
    <row r="30" spans="1:8" x14ac:dyDescent="0.2">
      <c r="A30" s="27"/>
      <c r="B30" s="28"/>
      <c r="C30" s="33" t="s">
        <v>1</v>
      </c>
      <c r="D30" s="28"/>
      <c r="E30" s="28"/>
      <c r="F30" s="28"/>
      <c r="G30" s="28"/>
      <c r="H30" s="30"/>
    </row>
    <row r="31" spans="1:8" x14ac:dyDescent="0.2">
      <c r="A31" s="27"/>
      <c r="B31" s="28"/>
      <c r="C31" s="28"/>
      <c r="D31" s="28"/>
      <c r="E31" s="28"/>
      <c r="F31" s="28"/>
      <c r="G31" s="28"/>
      <c r="H31" s="30"/>
    </row>
    <row r="32" spans="1:8" x14ac:dyDescent="0.2">
      <c r="A32" s="27"/>
      <c r="B32" s="28"/>
      <c r="C32" s="33" t="s">
        <v>26</v>
      </c>
      <c r="D32" s="28"/>
      <c r="E32" s="28"/>
      <c r="F32" s="46">
        <f>F25+F29</f>
        <v>10.101325744528772</v>
      </c>
      <c r="G32" s="28"/>
      <c r="H32" s="30"/>
    </row>
    <row r="33" spans="1:8" x14ac:dyDescent="0.2">
      <c r="A33" s="34"/>
      <c r="B33" s="35"/>
      <c r="C33" s="47"/>
      <c r="D33" s="35"/>
      <c r="E33" s="48"/>
      <c r="F33" s="35"/>
      <c r="G33" s="35"/>
      <c r="H33" s="37"/>
    </row>
    <row r="34" spans="1:8" x14ac:dyDescent="0.2">
      <c r="C34" s="2"/>
      <c r="E34" s="3"/>
    </row>
    <row r="35" spans="1:8" x14ac:dyDescent="0.2">
      <c r="E35" s="11"/>
    </row>
    <row r="37" spans="1:8" x14ac:dyDescent="0.2">
      <c r="B37" s="1"/>
    </row>
    <row r="39" spans="1:8" x14ac:dyDescent="0.2">
      <c r="B39" s="2"/>
    </row>
    <row r="40" spans="1:8" x14ac:dyDescent="0.2">
      <c r="B40" s="2"/>
    </row>
    <row r="41" spans="1:8" x14ac:dyDescent="0.2">
      <c r="B41" s="2"/>
    </row>
  </sheetData>
  <pageMargins left="0.7" right="0.7" top="0.75" bottom="0.75" header="0.3" footer="0.3"/>
  <pageSetup scale="66"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DR_Requestor xmlns="80bb5a6e-2e7c-4494-aaf7-aeaa0c81839b">39</DR_Requestor>
    <DR_Topic xmlns="80bb5a6e-2e7c-4494-aaf7-aeaa0c81839b">24</DR_Topic>
    <DR_Subtopic xmlns="80bb5a6e-2e7c-4494-aaf7-aeaa0c81839b">211</DR_Subtopic>
    <Status_ xmlns="80bb5a6e-2e7c-4494-aaf7-aeaa0c81839b">39</Status_>
    <IR_Description xmlns="f934f4e6-f501-4b9a-b157-4f0c654b00ed">EBS Derivation of rates</IR_Description>
    <IR_Received_Date xmlns="f934f4e6-f501-4b9a-b157-4f0c654b00ed" xsi:nil="true"/>
    <IR_Filing_Date xmlns="f934f4e6-f501-4b9a-b157-4f0c654b00ed">2015-07-03T03:00:00+00:00</IR_Filing_Date>
    <IR_Sorting xmlns="f934f4e6-f501-4b9a-b157-4f0c654b00ed">&lt;select...&gt;</IR_Sorting>
    <IR_Writer xmlns="f934f4e6-f501-4b9a-b157-4f0c654b00ed">Grus, Voytek</IR_Writer>
    <IR_Owner xmlns="f934f4e6-f501-4b9a-b157-4f0c654b00ed">Ferguson, Eric</IR_Own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81100231FDB34BA2AB55BC62E70A7E" ma:contentTypeVersion="4" ma:contentTypeDescription="Create a new document." ma:contentTypeScope="" ma:versionID="1a933de33fe38952d66aae841af6a6e2">
  <xsd:schema xmlns:xsd="http://www.w3.org/2001/XMLSchema" xmlns:xs="http://www.w3.org/2001/XMLSchema" xmlns:p="http://schemas.microsoft.com/office/2006/metadata/properties" xmlns:ns2="f4789d0d-4217-4eb9-9d39-03eb9f0b5d14" targetNamespace="http://schemas.microsoft.com/office/2006/metadata/properties" ma:root="true" ma:fieldsID="df5989be88242f6cac769ea18d8464e7" ns2:_="">
    <xsd:import namespace="f4789d0d-4217-4eb9-9d39-03eb9f0b5d14"/>
    <xsd:element name="properties">
      <xsd:complexType>
        <xsd:sequence>
          <xsd:element name="documentManagement">
            <xsd:complexType>
              <xsd:all>
                <xsd:element ref="ns2:Status_" minOccurs="0"/>
                <xsd:element ref="ns2:Appendix_x0020_Number" minOccurs="0"/>
                <xsd:element ref="ns2:Appendix_x0020_name" minOccurs="0"/>
                <xsd:element ref="ns2:Project_x0020_team_x0020_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89d0d-4217-4eb9-9d39-03eb9f0b5d14" elementFormDefault="qualified">
    <xsd:import namespace="http://schemas.microsoft.com/office/2006/documentManagement/types"/>
    <xsd:import namespace="http://schemas.microsoft.com/office/infopath/2007/PartnerControls"/>
    <xsd:element name="Status_" ma:index="8" nillable="true" ma:displayName="Status_" ma:list="{b45a5fc1-7f3d-4118-9252-18046df1b90a}" ma:internalName="Status_" ma:showField="LinkTitleNoMenu">
      <xsd:simpleType>
        <xsd:restriction base="dms:Lookup"/>
      </xsd:simpleType>
    </xsd:element>
    <xsd:element name="Appendix_x0020_Number" ma:index="9" nillable="true" ma:displayName="App No." ma:internalName="Appendix_x0020_Number">
      <xsd:simpleType>
        <xsd:restriction base="dms:Text">
          <xsd:maxLength value="8"/>
        </xsd:restriction>
      </xsd:simpleType>
    </xsd:element>
    <xsd:element name="Appendix_x0020_name" ma:index="10" nillable="true" ma:displayName="Appendix name" ma:format="Dropdown" ma:internalName="Appendix_x0020_name">
      <xsd:simpleType>
        <xsd:union memberTypes="dms:Text">
          <xsd:simpleType>
            <xsd:restriction base="dms:Choice">
              <xsd:enumeration value="Terms of Reference"/>
              <xsd:enumeration value="Stakeholder Consultation June 2014"/>
              <xsd:enumeration value="Stakeholder Consultation October 2014"/>
              <xsd:enumeration value="Stakeholder Consultation December 2014"/>
              <xsd:enumeration value="Stakeholder Consultation February 2015"/>
              <xsd:enumeration value="Stakeholder Consultation March 2015"/>
              <xsd:enumeration value="Stakeholder Consultation May 2015"/>
              <xsd:enumeration value="Stakeholder Consultation June 2015"/>
              <xsd:enumeration value="Data Requests"/>
              <xsd:enumeration value="Stakeholder Consultation July 2015"/>
              <xsd:enumeration value="Robert Cary Market Design Report"/>
              <xsd:enumeration value="Proposed LRS T and C and Participation Agreement"/>
              <xsd:enumeration value="Proposed Distribution Tariff"/>
              <xsd:enumeration value="Proposed Energy Balancing Services Tariff"/>
              <xsd:enumeration value="Proposed Standby Serivces Tariff"/>
              <xsd:enumeration value="Proposed RtR Transition Tariff"/>
              <xsd:enumeration value="Proposed Revisions to Market Rules"/>
              <xsd:enumeration value="Proposed Revisions to OATT"/>
              <xsd:enumeration value="Proposed Revisions to Generator Interconnection Procedures"/>
            </xsd:restriction>
          </xsd:simpleType>
        </xsd:union>
      </xsd:simpleType>
    </xsd:element>
    <xsd:element name="Project_x0020_team_x0020_notes" ma:index="11" nillable="true" ma:displayName="Project team notes" ma:internalName="Project_x0020_team_x0020_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 xmlns="f4789d0d-4217-4eb9-9d39-03eb9f0b5d14">31</Status_>
    <Appendix_x0020_name xmlns="f4789d0d-4217-4eb9-9d39-03eb9f0b5d14" xsi:nil="true"/>
    <Appendix_x0020_Number xmlns="f4789d0d-4217-4eb9-9d39-03eb9f0b5d14">013B</Appendix_x0020_Number>
    <Project_x0020_team_x0020_notes xmlns="f4789d0d-4217-4eb9-9d39-03eb9f0b5d14"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12252038-B450-4631-BBBE-118004AE59C6}"/>
</file>

<file path=customXml/itemProps2.xml><?xml version="1.0" encoding="utf-8"?>
<ds:datastoreItem xmlns:ds="http://schemas.openxmlformats.org/officeDocument/2006/customXml" ds:itemID="{E85AFD33-B81B-42E5-8F61-3753F43A5CEF}">
  <ds:schemaRefs>
    <ds:schemaRef ds:uri="http://www.w3.org/XML/1998/namespace"/>
    <ds:schemaRef ds:uri="http://schemas.microsoft.com/office/2006/metadata/properties"/>
    <ds:schemaRef ds:uri="http://purl.org/dc/terms/"/>
    <ds:schemaRef ds:uri="http://schemas.microsoft.com/office/2006/documentManagement/types"/>
    <ds:schemaRef ds:uri="http://purl.org/dc/elements/1.1/"/>
    <ds:schemaRef ds:uri="http://purl.org/dc/dcmitype/"/>
    <ds:schemaRef ds:uri="80bb5a6e-2e7c-4494-aaf7-aeaa0c81839b"/>
    <ds:schemaRef ds:uri="http://schemas.microsoft.com/office/infopath/2007/PartnerControls"/>
    <ds:schemaRef ds:uri="http://schemas.openxmlformats.org/package/2006/metadata/core-properties"/>
    <ds:schemaRef ds:uri="f934f4e6-f501-4b9a-b157-4f0c654b00ed"/>
  </ds:schemaRefs>
</ds:datastoreItem>
</file>

<file path=customXml/itemProps3.xml><?xml version="1.0" encoding="utf-8"?>
<ds:datastoreItem xmlns:ds="http://schemas.openxmlformats.org/officeDocument/2006/customXml" ds:itemID="{39A3421E-830B-4E1F-B19D-32550C96CA13}"/>
</file>

<file path=customXml/itemProps4.xml><?xml version="1.0" encoding="utf-8"?>
<ds:datastoreItem xmlns:ds="http://schemas.openxmlformats.org/officeDocument/2006/customXml" ds:itemID="{E85AFD33-B81B-42E5-8F61-3753F43A5CEF}"/>
</file>

<file path=customXml/itemProps5.xml><?xml version="1.0" encoding="utf-8"?>
<ds:datastoreItem xmlns:ds="http://schemas.openxmlformats.org/officeDocument/2006/customXml" ds:itemID="{2884B7A5-78A8-4FE6-842C-F6FEC17CC46E}"/>
</file>

<file path=customXml/itemProps6.xml><?xml version="1.0" encoding="utf-8"?>
<ds:datastoreItem xmlns:ds="http://schemas.openxmlformats.org/officeDocument/2006/customXml" ds:itemID="{F6CD779E-9DBE-4D04-9E63-A525BB0AF3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Customer Charge Calc</vt:lpstr>
      <vt:lpstr>Energy Balancing Rate calc</vt:lpstr>
      <vt:lpstr>'Customer Charge Calc'!Print_Area</vt:lpstr>
    </vt:vector>
  </TitlesOfParts>
  <Company>Nova Scotia Power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Voytek Grus</dc:creator>
  <cp:lastModifiedBy>SUTHERLAND, LAURA</cp:lastModifiedBy>
  <cp:lastPrinted>2015-07-02T11:21:26Z</cp:lastPrinted>
  <dcterms:created xsi:type="dcterms:W3CDTF">2001-11-26T16:08:51Z</dcterms:created>
  <dcterms:modified xsi:type="dcterms:W3CDTF">2015-07-28T17:10:40Z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0x0101002281100231FDB34BA2AB55BC62E70A7E</vt:lpwstr>
  </property>
  <property fmtid="{D5CDD505-2E9C-101B-9397-08002B2CF9AE}" pid="3" name="Order">
    <vt:r8>6900</vt:r8>
  </property>
</Properties>
</file>